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8850" tabRatio="796" firstSheet="12" activeTab="18"/>
  </bookViews>
  <sheets>
    <sheet name="2006 Without Match" sheetId="1" r:id="rId1"/>
    <sheet name="2006 With Match" sheetId="2" r:id="rId2"/>
    <sheet name="2007 Without Match" sheetId="3" r:id="rId3"/>
    <sheet name="2007 With Match" sheetId="4" r:id="rId4"/>
    <sheet name="2008 Without Match" sheetId="5" r:id="rId5"/>
    <sheet name="2008 With Match" sheetId="6" r:id="rId6"/>
    <sheet name="2009 Without Match" sheetId="7" r:id="rId7"/>
    <sheet name="2009 With Match" sheetId="8" r:id="rId8"/>
    <sheet name="2010 Without Match" sheetId="9" r:id="rId9"/>
    <sheet name="2010 With Match" sheetId="10" r:id="rId10"/>
    <sheet name="2011 Without Match" sheetId="11" r:id="rId11"/>
    <sheet name="2011 With Match" sheetId="12" r:id="rId12"/>
    <sheet name="2012 Without Match" sheetId="13" r:id="rId13"/>
    <sheet name="2012 With Match" sheetId="14" r:id="rId14"/>
    <sheet name="2013 without match" sheetId="15" r:id="rId15"/>
    <sheet name="2013 with match" sheetId="16" r:id="rId16"/>
    <sheet name="2014 without match" sheetId="17" r:id="rId17"/>
    <sheet name="2014 with match" sheetId="18" r:id="rId18"/>
    <sheet name="Historic Indexed Numbers" sheetId="19" r:id="rId19"/>
    <sheet name="H&amp;R Block 2006" sheetId="20" r:id="rId20"/>
  </sheets>
  <definedNames>
    <definedName name="_xlfn.RANK.AVG" hidden="1">#NAME?</definedName>
    <definedName name="_xlfn.RANK.EQ" hidden="1">#NAME?</definedName>
    <definedName name="_xlnm.Print_Area" localSheetId="1">'2006 With Match'!$A$1:$U$46</definedName>
    <definedName name="_xlnm.Print_Area" localSheetId="0">'2006 Without Match'!$A$1:$U$45</definedName>
    <definedName name="_xlnm.Print_Area" localSheetId="3">'2007 With Match'!$A$1:$U$46</definedName>
    <definedName name="_xlnm.Print_Area" localSheetId="2">'2007 Without Match'!$A$1:$U$45</definedName>
    <definedName name="_xlnm.Print_Area" localSheetId="5">'2008 With Match'!$A$1:$U$46</definedName>
    <definedName name="_xlnm.Print_Area" localSheetId="4">'2008 Without Match'!$A$1:$U$45</definedName>
    <definedName name="_xlnm.Print_Area" localSheetId="7">'2009 With Match'!$A$1:$U$46</definedName>
    <definedName name="_xlnm.Print_Area" localSheetId="6">'2009 Without Match'!$A$1:$U$45</definedName>
    <definedName name="_xlnm.Print_Area" localSheetId="9">'2010 With Match'!$A$1:$U$46</definedName>
    <definedName name="_xlnm.Print_Area" localSheetId="8">'2010 Without Match'!$A$1:$U$45</definedName>
    <definedName name="_xlnm.Print_Area" localSheetId="11">'2011 With Match'!$A$1:$U$46</definedName>
    <definedName name="_xlnm.Print_Area" localSheetId="10">'2011 Without Match'!$A$1:$U$45</definedName>
    <definedName name="_xlnm.Print_Area" localSheetId="13">'2012 With Match'!$A$1:$U$46</definedName>
    <definedName name="_xlnm.Print_Area" localSheetId="12">'2012 Without Match'!$A$1:$U$45</definedName>
    <definedName name="_xlnm.Print_Area" localSheetId="15">'2013 with match'!$A$1:$U$46</definedName>
    <definedName name="_xlnm.Print_Area" localSheetId="17">'2014 with match'!$A$1:$U$46</definedName>
    <definedName name="status" localSheetId="1">'2006 With Match'!$H$54:$I$56</definedName>
    <definedName name="status" localSheetId="0">'2006 Without Match'!$H$53:$I$55</definedName>
    <definedName name="status" localSheetId="3">'2007 With Match'!$H$54:$I$56</definedName>
    <definedName name="status" localSheetId="2">'2007 Without Match'!$H$53:$I$55</definedName>
    <definedName name="status" localSheetId="5">'2008 With Match'!$H$55:$I$57</definedName>
    <definedName name="status" localSheetId="4">'2008 Without Match'!$H$54:$I$56</definedName>
    <definedName name="status" localSheetId="7">'2009 With Match'!$H$55:$I$57</definedName>
    <definedName name="status" localSheetId="6">'2009 Without Match'!$H$54:$I$56</definedName>
    <definedName name="status" localSheetId="9">'2010 With Match'!$H$55:$I$57</definedName>
    <definedName name="status" localSheetId="8">'2010 Without Match'!$H$54:$I$56</definedName>
    <definedName name="status" localSheetId="11">'2011 With Match'!$H$55:$I$57</definedName>
    <definedName name="status" localSheetId="10">'2011 Without Match'!$H$54:$I$56</definedName>
    <definedName name="status" localSheetId="13">'2012 With Match'!$H$55:$I$57</definedName>
    <definedName name="status" localSheetId="12">'2012 Without Match'!$H$54:$I$56</definedName>
    <definedName name="status" localSheetId="15">'2013 with match'!$H$55:$I$57</definedName>
    <definedName name="status" localSheetId="14">'2013 without match'!$H$54:$I$56</definedName>
    <definedName name="status" localSheetId="17">'2014 with match'!$H$55:$I$57</definedName>
    <definedName name="status" localSheetId="16">'2014 without match'!$H$54:$I$56</definedName>
    <definedName name="taxcredit" localSheetId="1">'2006 With Match'!$M$51:$V$56</definedName>
    <definedName name="taxcredit" localSheetId="0">'2006 Without Match'!$M$50:$V$55</definedName>
    <definedName name="taxcredit" localSheetId="3">'2007 With Match'!$M$51:$V$56</definedName>
    <definedName name="taxcredit" localSheetId="2">'2007 Without Match'!$M$50:$V$55</definedName>
    <definedName name="taxcredit" localSheetId="5">'2008 With Match'!$M$52:$V$57</definedName>
    <definedName name="taxcredit" localSheetId="4">'2008 Without Match'!$M$51:$V$56</definedName>
    <definedName name="taxcredit" localSheetId="7">'2009 With Match'!$M$52:$V$57</definedName>
    <definedName name="taxcredit" localSheetId="6">'2009 Without Match'!$M$51:$V$56</definedName>
    <definedName name="taxcredit" localSheetId="9">'2010 With Match'!$M$52:$V$57</definedName>
    <definedName name="taxcredit" localSheetId="8">'2010 Without Match'!$M$51:$V$56</definedName>
    <definedName name="taxcredit" localSheetId="11">'2011 With Match'!$M$52:$V$57</definedName>
    <definedName name="taxcredit" localSheetId="10">'2011 Without Match'!$M$51:$V$56</definedName>
    <definedName name="taxcredit" localSheetId="13">'2012 With Match'!$M$52:$V$57</definedName>
    <definedName name="taxcredit" localSheetId="12">'2012 Without Match'!$M$51:$V$56</definedName>
  </definedNames>
  <calcPr fullCalcOnLoad="1"/>
</workbook>
</file>

<file path=xl/sharedStrings.xml><?xml version="1.0" encoding="utf-8"?>
<sst xmlns="http://schemas.openxmlformats.org/spreadsheetml/2006/main" count="1345" uniqueCount="103">
  <si>
    <t>Question:  If I qualify for the saver's credit, how does it benefit me?</t>
  </si>
  <si>
    <t>Tax Year:</t>
  </si>
  <si>
    <r>
      <t xml:space="preserve">Answer: Consider the following examples.  Here we show the "true cost" of saving as little as $10 per week --- the cost </t>
    </r>
    <r>
      <rPr>
        <b/>
        <u val="single"/>
        <sz val="10"/>
        <rFont val="Arial"/>
        <family val="2"/>
      </rPr>
      <t>after</t>
    </r>
    <r>
      <rPr>
        <b/>
        <sz val="10"/>
        <rFont val="Arial"/>
        <family val="2"/>
      </rPr>
      <t xml:space="preserve"> accounting for a tax deduction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the tax credit.  Then we show the total contribution, including a company match.  Finally, we show what the deposit reflects, as if it were a "return on investment."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</si>
  <si>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</si>
  <si>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</si>
  <si>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</si>
  <si>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</si>
  <si>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</si>
  <si>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</si>
  <si>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</si>
  <si>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</si>
  <si>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</si>
  <si>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TAX  FILING  STATUS</t>
  </si>
  <si>
    <t>SINGLE, MARRIED FILING SEPARATE, OR QUALIFYING WIDOW(ER)</t>
  </si>
  <si>
    <t>ADJUSTED  GROSS  INCOME  NOT  EXCEEDING</t>
  </si>
  <si>
    <t>EMPLOYEE   PRE-TAX  CONTRIBUTION  =</t>
  </si>
  <si>
    <t>ASSUMED  COMPANY  MATCH =</t>
  </si>
  <si>
    <t>OF</t>
  </si>
  <si>
    <t>SAVER'S  TAX  CREDIT  RATE</t>
  </si>
  <si>
    <t>TAX  SAVINGS</t>
  </si>
  <si>
    <t>DUE  TO  PRE-TAX  CONTRIBUTION</t>
  </si>
  <si>
    <t>DUE  TO  SAVER'S  TAX  CREDIT</t>
  </si>
  <si>
    <r>
      <t xml:space="preserve">EMPLOYEE  COST,  </t>
    </r>
    <r>
      <rPr>
        <u val="single"/>
        <sz val="9"/>
        <rFont val="Arial"/>
        <family val="2"/>
      </rPr>
      <t>AFTER</t>
    </r>
    <r>
      <rPr>
        <sz val="9"/>
        <rFont val="Arial"/>
        <family val="2"/>
      </rPr>
      <t xml:space="preserve">  THE  TAX  SAVINGS</t>
    </r>
  </si>
  <si>
    <t>PER  YEAR =</t>
  </si>
  <si>
    <t>PER WEEK =</t>
  </si>
  <si>
    <t>/</t>
  </si>
  <si>
    <t>TOTAL  INVESTMENT</t>
  </si>
  <si>
    <t>PER  WEEK =</t>
  </si>
  <si>
    <r>
      <t>"</t>
    </r>
    <r>
      <rPr>
        <u val="single"/>
        <sz val="9"/>
        <rFont val="Arial"/>
        <family val="2"/>
      </rPr>
      <t>RETURN  ON  INVESTMENT</t>
    </r>
    <r>
      <rPr>
        <sz val="9"/>
        <rFont val="Arial"/>
        <family val="2"/>
      </rPr>
      <t>"  BEFORE  IT</t>
    </r>
  </si>
  <si>
    <t>IS  ACTUALLY  INVESTED</t>
  </si>
  <si>
    <t>Notes:</t>
  </si>
  <si>
    <t xml:space="preserve">These examples are based on an assumed marginal tax rate (Federal and state combined) of </t>
  </si>
  <si>
    <t xml:space="preserve">    Personal tax rates will vary from state to state.</t>
  </si>
  <si>
    <t>Be sure to read the "Notice To Employees Regarding Saver's Credit" to fully understand the tax credit rules.</t>
  </si>
  <si>
    <t>These simple examples assume the employee has no current taxable income attributed to investments.</t>
  </si>
  <si>
    <t>Higher income levels generally will not be eligible for the tax credit, although the benefits of tax deductions and matching contributions still apply.</t>
  </si>
  <si>
    <t>For most taxpayers, Adjusted Gross Income (AGI) is W-2 income, plus investment income, less deductible contributions to eligible retirement programs.</t>
  </si>
  <si>
    <t>This is not intended to be tax advice.  You should speak with a tax advisor about the Saver's Credit impact on other tax matters.</t>
  </si>
  <si>
    <t>Updated:</t>
  </si>
  <si>
    <t>Prepared by</t>
  </si>
  <si>
    <t>Retirement Management Services, LLC</t>
  </si>
  <si>
    <t>(502) 429-0767</t>
  </si>
  <si>
    <t>FILING STATUS CODE</t>
  </si>
  <si>
    <t>AGI</t>
  </si>
  <si>
    <t>Code</t>
  </si>
  <si>
    <t>Description</t>
  </si>
  <si>
    <t>MARRIED FILING JOINT</t>
  </si>
  <si>
    <t>HEAD OF HOUSEHOLD</t>
  </si>
  <si>
    <t>OTHER</t>
  </si>
  <si>
    <r>
      <t xml:space="preserve">Answer: Consider the following examples.  Here we show the "true cost" of saving as little as $10 per week --- the cost </t>
    </r>
    <r>
      <rPr>
        <b/>
        <u val="single"/>
        <sz val="10"/>
        <rFont val="Arial"/>
        <family val="2"/>
      </rPr>
      <t>after</t>
    </r>
    <r>
      <rPr>
        <b/>
        <sz val="10"/>
        <rFont val="Arial"/>
        <family val="2"/>
      </rPr>
      <t xml:space="preserve"> accounting for a tax deduction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the tax credit.  Finally, we show what the deposit reflects, as if it were a "return on investment."</t>
    </r>
  </si>
  <si>
    <t>RETIREMENT  SAVER'S  CREDIT,  WHEN  THERE  IS  NO  MATCH</t>
  </si>
  <si>
    <t>301 Townepark Circle</t>
  </si>
  <si>
    <t>Louisville, KY 40243</t>
  </si>
  <si>
    <t>www.consultRMS.com</t>
  </si>
  <si>
    <t xml:space="preserve">TABLE FOR </t>
  </si>
  <si>
    <r>
      <t>All possible break points, in order</t>
    </r>
    <r>
      <rPr>
        <b/>
        <sz val="9"/>
        <rFont val="Arial"/>
        <family val="2"/>
      </rPr>
      <t>:</t>
    </r>
  </si>
  <si>
    <t>Line (5) above should get these results</t>
  </si>
  <si>
    <t>http://www.irs.gov/pub/irs-drop/rp-06-53.pdf</t>
  </si>
  <si>
    <t>Also see IRS Form 8880</t>
  </si>
  <si>
    <t>Net tax</t>
  </si>
  <si>
    <t>Savers Credit</t>
  </si>
  <si>
    <t>Tax</t>
  </si>
  <si>
    <t>Taxabel income</t>
  </si>
  <si>
    <t>Contribution to a Roth IRA</t>
  </si>
  <si>
    <t>Contribution to a reg IRA</t>
  </si>
  <si>
    <t>standard</t>
  </si>
  <si>
    <t>Deductions</t>
  </si>
  <si>
    <t>Other income</t>
  </si>
  <si>
    <t>W-2 Income</t>
  </si>
  <si>
    <t>Single</t>
  </si>
  <si>
    <t>Category</t>
  </si>
  <si>
    <t>http://www.hrblock.com/taxes/tools/2006_saverscalc/frameset.jsp</t>
  </si>
  <si>
    <t>H &amp; R Block's Savers Credit Estimator</t>
  </si>
  <si>
    <t>Examples of the Savers Credit, based on</t>
  </si>
  <si>
    <t>UPDATED</t>
  </si>
  <si>
    <t>Joint Return</t>
  </si>
  <si>
    <t>Head of Household</t>
  </si>
  <si>
    <t>All Other Cases</t>
  </si>
  <si>
    <t>Over</t>
  </si>
  <si>
    <t>Not Over</t>
  </si>
  <si>
    <t>Applicable</t>
  </si>
  <si>
    <t>Percentage</t>
  </si>
  <si>
    <t>Year</t>
  </si>
  <si>
    <t>From</t>
  </si>
  <si>
    <t>Rev Proc 2007-66</t>
  </si>
  <si>
    <t>Rev Proc 2006-53</t>
  </si>
  <si>
    <t>Line (4) above should get these results</t>
  </si>
  <si>
    <t>IR 2008-118</t>
  </si>
  <si>
    <t>IR 2009-094</t>
  </si>
  <si>
    <t>IR 2010-108</t>
  </si>
  <si>
    <t xml:space="preserve">These examples are based on an assumed marginal tax rate (Fed and state combined) of </t>
  </si>
  <si>
    <t>IR 2011-103</t>
  </si>
  <si>
    <r>
      <t xml:space="preserve">These same numbers saved as </t>
    </r>
    <r>
      <rPr>
        <i/>
        <u val="single"/>
        <sz val="10"/>
        <rFont val="Arial"/>
        <family val="2"/>
      </rPr>
      <t>values</t>
    </r>
    <r>
      <rPr>
        <sz val="10"/>
        <rFont val="Arial"/>
        <family val="2"/>
      </rPr>
      <t xml:space="preserve"> then sorted</t>
    </r>
  </si>
  <si>
    <t>Then copy into spreadsheets for</t>
  </si>
  <si>
    <t>9 shaded numbers from left</t>
  </si>
  <si>
    <t>905 Lily Creek Road</t>
  </si>
  <si>
    <t>IR 2012-77</t>
  </si>
  <si>
    <t>IR 2013-86</t>
  </si>
  <si>
    <t>Then copy values into table at bottom of spreadsheets for</t>
  </si>
  <si>
    <t>Fill these in manually.  Usually don't change year-to-year; but need to be verified.</t>
  </si>
  <si>
    <t>http://www.irs.gov/Retirement-Plans/Plan-Participant,-Employee/Retirement-Topics-Retirement-Savings-Contributions-Credit-(Saver%E2%80%99s-Credit)</t>
  </si>
  <si>
    <t>See</t>
  </si>
  <si>
    <t>http://www.irs.gov/uac/IRS-Announces-2014-Pension-Plan-Limitations;-Taxpayers-May-Contribute-up-to-$17,500-to-their-401(k)-plans-in-2014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</si>
</sst>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[$-409]dddd\,\ mmmm\ dd\,\ yyyy"/>
    <numFmt numFmtId="167" formatCode="m/d/yy;@"/>
    <numFmt numFmtId="168" formatCode="mm/dd/yy;@"/>
    <numFmt numFmtId="169" formatCode="0.000"/>
    <numFmt numFmtId="170" formatCode="0.0000"/>
    <numFmt numFmtId="171" formatCode="0.00000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_);\(0.00\)"/>
    <numFmt numFmtId="178" formatCode="&quot;$&quot;#,##0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4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6" fontId="3" fillId="0" borderId="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9" fontId="4" fillId="0" borderId="10" xfId="59" applyFont="1" applyFill="1" applyBorder="1" applyAlignment="1">
      <alignment/>
    </xf>
    <xf numFmtId="9" fontId="4" fillId="0" borderId="0" xfId="59" applyFont="1" applyFill="1" applyBorder="1" applyAlignment="1">
      <alignment/>
    </xf>
    <xf numFmtId="9" fontId="4" fillId="0" borderId="11" xfId="59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9" fontId="4" fillId="0" borderId="1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9" fontId="4" fillId="0" borderId="11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9" fontId="3" fillId="0" borderId="10" xfId="59" applyFont="1" applyBorder="1" applyAlignment="1">
      <alignment/>
    </xf>
    <xf numFmtId="9" fontId="3" fillId="0" borderId="0" xfId="59" applyFont="1" applyBorder="1" applyAlignment="1">
      <alignment/>
    </xf>
    <xf numFmtId="9" fontId="3" fillId="0" borderId="11" xfId="59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37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5" xfId="0" applyNumberFormat="1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37" fontId="8" fillId="0" borderId="16" xfId="0" applyNumberFormat="1" applyFont="1" applyBorder="1" applyAlignment="1">
      <alignment vertical="top"/>
    </xf>
    <xf numFmtId="37" fontId="8" fillId="0" borderId="20" xfId="0" applyNumberFormat="1" applyFont="1" applyBorder="1" applyAlignment="1">
      <alignment vertical="top"/>
    </xf>
    <xf numFmtId="0" fontId="0" fillId="0" borderId="0" xfId="0" applyAlignment="1">
      <alignment vertical="top"/>
    </xf>
    <xf numFmtId="164" fontId="3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164" fontId="3" fillId="0" borderId="1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9" fontId="3" fillId="33" borderId="0" xfId="0" applyNumberFormat="1" applyFont="1" applyFill="1" applyBorder="1" applyAlignment="1">
      <alignment horizontal="center" vertical="top"/>
    </xf>
    <xf numFmtId="9" fontId="3" fillId="0" borderId="0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64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9" fontId="3" fillId="0" borderId="13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164" fontId="3" fillId="0" borderId="0" xfId="0" applyNumberFormat="1" applyFont="1" applyBorder="1" applyAlignment="1">
      <alignment horizontal="right" vertical="top"/>
    </xf>
    <xf numFmtId="9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9" fontId="3" fillId="0" borderId="0" xfId="0" applyNumberFormat="1" applyFont="1" applyBorder="1" applyAlignment="1">
      <alignment horizontal="left" vertical="top"/>
    </xf>
    <xf numFmtId="37" fontId="3" fillId="0" borderId="0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9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7" fontId="2" fillId="0" borderId="0" xfId="4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25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24" xfId="0" applyFont="1" applyFill="1" applyBorder="1" applyAlignment="1">
      <alignment horizontal="center"/>
    </xf>
    <xf numFmtId="9" fontId="2" fillId="0" borderId="0" xfId="59" applyFont="1" applyFill="1" applyBorder="1" applyAlignment="1">
      <alignment/>
    </xf>
    <xf numFmtId="9" fontId="11" fillId="0" borderId="0" xfId="59" applyFont="1" applyFill="1" applyBorder="1" applyAlignment="1">
      <alignment/>
    </xf>
    <xf numFmtId="9" fontId="2" fillId="0" borderId="25" xfId="59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9" fontId="11" fillId="0" borderId="27" xfId="59" applyFont="1" applyFill="1" applyBorder="1" applyAlignment="1">
      <alignment/>
    </xf>
    <xf numFmtId="9" fontId="2" fillId="0" borderId="27" xfId="59" applyFont="1" applyFill="1" applyBorder="1" applyAlignment="1">
      <alignment/>
    </xf>
    <xf numFmtId="9" fontId="2" fillId="0" borderId="28" xfId="59" applyFont="1" applyFill="1" applyBorder="1" applyAlignment="1">
      <alignment/>
    </xf>
    <xf numFmtId="9" fontId="3" fillId="0" borderId="0" xfId="59" applyFont="1" applyAlignment="1">
      <alignment/>
    </xf>
    <xf numFmtId="164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167" fontId="4" fillId="0" borderId="11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9" fontId="3" fillId="0" borderId="27" xfId="0" applyNumberFormat="1" applyFont="1" applyBorder="1" applyAlignment="1">
      <alignment horizontal="left" vertical="top"/>
    </xf>
    <xf numFmtId="37" fontId="3" fillId="0" borderId="27" xfId="0" applyNumberFormat="1" applyFont="1" applyBorder="1" applyAlignment="1">
      <alignment horizontal="left" vertical="top"/>
    </xf>
    <xf numFmtId="0" fontId="3" fillId="0" borderId="27" xfId="0" applyFont="1" applyBorder="1" applyAlignment="1">
      <alignment vertical="top"/>
    </xf>
    <xf numFmtId="37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53" applyFont="1" applyAlignment="1" applyProtection="1">
      <alignment/>
      <protection/>
    </xf>
    <xf numFmtId="37" fontId="2" fillId="34" borderId="0" xfId="42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9" fontId="2" fillId="34" borderId="0" xfId="59" applyFont="1" applyFill="1" applyBorder="1" applyAlignment="1">
      <alignment/>
    </xf>
    <xf numFmtId="9" fontId="11" fillId="34" borderId="0" xfId="59" applyFont="1" applyFill="1" applyBorder="1" applyAlignment="1">
      <alignment/>
    </xf>
    <xf numFmtId="9" fontId="11" fillId="34" borderId="27" xfId="59" applyFont="1" applyFill="1" applyBorder="1" applyAlignment="1">
      <alignment/>
    </xf>
    <xf numFmtId="9" fontId="2" fillId="34" borderId="27" xfId="59" applyFont="1" applyFill="1" applyBorder="1" applyAlignment="1">
      <alignment/>
    </xf>
    <xf numFmtId="0" fontId="12" fillId="0" borderId="0" xfId="53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37" fontId="0" fillId="0" borderId="24" xfId="0" applyNumberFormat="1" applyBorder="1" applyAlignment="1">
      <alignment/>
    </xf>
    <xf numFmtId="37" fontId="0" fillId="34" borderId="25" xfId="0" applyNumberFormat="1" applyFill="1" applyBorder="1" applyAlignment="1">
      <alignment/>
    </xf>
    <xf numFmtId="37" fontId="0" fillId="0" borderId="26" xfId="0" applyNumberFormat="1" applyBorder="1" applyAlignment="1">
      <alignment/>
    </xf>
    <xf numFmtId="37" fontId="0" fillId="0" borderId="28" xfId="0" applyNumberForma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13" fillId="0" borderId="24" xfId="0" applyFont="1" applyBorder="1" applyAlignment="1">
      <alignment horizontal="left"/>
    </xf>
    <xf numFmtId="9" fontId="0" fillId="0" borderId="24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37" fontId="0" fillId="0" borderId="24" xfId="0" applyNumberFormat="1" applyFill="1" applyBorder="1" applyAlignment="1">
      <alignment/>
    </xf>
    <xf numFmtId="9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9" fontId="0" fillId="0" borderId="26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37" fontId="0" fillId="0" borderId="26" xfId="0" applyNumberFormat="1" applyFill="1" applyBorder="1" applyAlignment="1">
      <alignment/>
    </xf>
    <xf numFmtId="37" fontId="0" fillId="0" borderId="28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37" fontId="3" fillId="34" borderId="10" xfId="0" applyNumberFormat="1" applyFont="1" applyFill="1" applyBorder="1" applyAlignment="1">
      <alignment/>
    </xf>
    <xf numFmtId="37" fontId="3" fillId="34" borderId="0" xfId="0" applyNumberFormat="1" applyFont="1" applyFill="1" applyBorder="1" applyAlignment="1">
      <alignment/>
    </xf>
    <xf numFmtId="37" fontId="3" fillId="34" borderId="11" xfId="0" applyNumberFormat="1" applyFont="1" applyFill="1" applyBorder="1" applyAlignment="1">
      <alignment/>
    </xf>
    <xf numFmtId="37" fontId="0" fillId="35" borderId="25" xfId="0" applyNumberFormat="1" applyFill="1" applyBorder="1" applyAlignment="1">
      <alignment/>
    </xf>
    <xf numFmtId="37" fontId="2" fillId="0" borderId="0" xfId="0" applyNumberFormat="1" applyFont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37" fontId="2" fillId="35" borderId="0" xfId="0" applyNumberFormat="1" applyFont="1" applyFill="1" applyAlignment="1">
      <alignment/>
    </xf>
    <xf numFmtId="9" fontId="2" fillId="35" borderId="0" xfId="59" applyFont="1" applyFill="1" applyBorder="1" applyAlignment="1">
      <alignment/>
    </xf>
    <xf numFmtId="9" fontId="11" fillId="35" borderId="0" xfId="59" applyFont="1" applyFill="1" applyBorder="1" applyAlignment="1">
      <alignment/>
    </xf>
    <xf numFmtId="9" fontId="11" fillId="35" borderId="27" xfId="59" applyFont="1" applyFill="1" applyBorder="1" applyAlignment="1">
      <alignment/>
    </xf>
    <xf numFmtId="9" fontId="2" fillId="35" borderId="27" xfId="59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3" fillId="36" borderId="1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right"/>
    </xf>
    <xf numFmtId="14" fontId="4" fillId="36" borderId="11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5" fillId="36" borderId="11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5" fillId="36" borderId="12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 wrapText="1"/>
    </xf>
    <xf numFmtId="0" fontId="0" fillId="36" borderId="17" xfId="0" applyFont="1" applyFill="1" applyBorder="1" applyAlignment="1">
      <alignment horizontal="center" vertical="top" wrapText="1"/>
    </xf>
    <xf numFmtId="0" fontId="0" fillId="36" borderId="18" xfId="0" applyFont="1" applyFill="1" applyBorder="1" applyAlignment="1">
      <alignment horizontal="center" vertical="top" wrapText="1"/>
    </xf>
    <xf numFmtId="0" fontId="0" fillId="36" borderId="19" xfId="0" applyFont="1" applyFill="1" applyBorder="1" applyAlignment="1">
      <alignment horizontal="center" vertical="top" wrapText="1"/>
    </xf>
    <xf numFmtId="164" fontId="3" fillId="36" borderId="17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3" fillId="36" borderId="18" xfId="0" applyFont="1" applyFill="1" applyBorder="1" applyAlignment="1">
      <alignment horizontal="left" vertical="center"/>
    </xf>
    <xf numFmtId="0" fontId="3" fillId="36" borderId="18" xfId="0" applyFont="1" applyFill="1" applyBorder="1" applyAlignment="1">
      <alignment horizontal="left" vertical="top"/>
    </xf>
    <xf numFmtId="0" fontId="3" fillId="36" borderId="19" xfId="0" applyFont="1" applyFill="1" applyBorder="1" applyAlignment="1">
      <alignment horizontal="left" vertical="top"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1" xfId="0" applyFill="1" applyBorder="1" applyAlignment="1">
      <alignment/>
    </xf>
    <xf numFmtId="6" fontId="3" fillId="36" borderId="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3" fillId="36" borderId="0" xfId="0" applyNumberFormat="1" applyFont="1" applyFill="1" applyBorder="1" applyAlignment="1">
      <alignment/>
    </xf>
    <xf numFmtId="37" fontId="3" fillId="36" borderId="11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 horizontal="center"/>
    </xf>
    <xf numFmtId="9" fontId="4" fillId="36" borderId="10" xfId="59" applyFont="1" applyFill="1" applyBorder="1" applyAlignment="1">
      <alignment/>
    </xf>
    <xf numFmtId="9" fontId="4" fillId="36" borderId="0" xfId="59" applyFont="1" applyFill="1" applyBorder="1" applyAlignment="1">
      <alignment/>
    </xf>
    <xf numFmtId="9" fontId="4" fillId="36" borderId="11" xfId="59" applyFont="1" applyFill="1" applyBorder="1" applyAlignment="1">
      <alignment/>
    </xf>
    <xf numFmtId="0" fontId="3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39" fontId="4" fillId="36" borderId="10" xfId="0" applyNumberFormat="1" applyFont="1" applyFill="1" applyBorder="1" applyAlignment="1">
      <alignment/>
    </xf>
    <xf numFmtId="39" fontId="4" fillId="36" borderId="0" xfId="0" applyNumberFormat="1" applyFont="1" applyFill="1" applyBorder="1" applyAlignment="1">
      <alignment/>
    </xf>
    <xf numFmtId="39" fontId="4" fillId="36" borderId="11" xfId="0" applyNumberFormat="1" applyFont="1" applyFill="1" applyBorder="1" applyAlignment="1">
      <alignment/>
    </xf>
    <xf numFmtId="39" fontId="3" fillId="36" borderId="10" xfId="0" applyNumberFormat="1" applyFont="1" applyFill="1" applyBorder="1" applyAlignment="1">
      <alignment/>
    </xf>
    <xf numFmtId="39" fontId="3" fillId="36" borderId="0" xfId="0" applyNumberFormat="1" applyFont="1" applyFill="1" applyBorder="1" applyAlignment="1">
      <alignment/>
    </xf>
    <xf numFmtId="39" fontId="3" fillId="36" borderId="11" xfId="0" applyNumberFormat="1" applyFont="1" applyFill="1" applyBorder="1" applyAlignment="1">
      <alignment/>
    </xf>
    <xf numFmtId="9" fontId="3" fillId="36" borderId="10" xfId="59" applyFont="1" applyFill="1" applyBorder="1" applyAlignment="1">
      <alignment/>
    </xf>
    <xf numFmtId="9" fontId="3" fillId="36" borderId="0" xfId="59" applyFont="1" applyFill="1" applyBorder="1" applyAlignment="1">
      <alignment/>
    </xf>
    <xf numFmtId="9" fontId="3" fillId="36" borderId="11" xfId="59" applyFont="1" applyFill="1" applyBorder="1" applyAlignment="1">
      <alignment/>
    </xf>
    <xf numFmtId="164" fontId="3" fillId="36" borderId="12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164" fontId="3" fillId="36" borderId="15" xfId="0" applyNumberFormat="1" applyFont="1" applyFill="1" applyBorder="1" applyAlignment="1">
      <alignment horizontal="left" vertical="top"/>
    </xf>
    <xf numFmtId="0" fontId="3" fillId="36" borderId="16" xfId="0" applyFont="1" applyFill="1" applyBorder="1" applyAlignment="1">
      <alignment vertical="top"/>
    </xf>
    <xf numFmtId="37" fontId="8" fillId="36" borderId="16" xfId="0" applyNumberFormat="1" applyFont="1" applyFill="1" applyBorder="1" applyAlignment="1">
      <alignment vertical="top"/>
    </xf>
    <xf numFmtId="37" fontId="8" fillId="36" borderId="20" xfId="0" applyNumberFormat="1" applyFont="1" applyFill="1" applyBorder="1" applyAlignment="1">
      <alignment vertical="top"/>
    </xf>
    <xf numFmtId="164" fontId="3" fillId="36" borderId="10" xfId="0" applyNumberFormat="1" applyFont="1" applyFill="1" applyBorder="1" applyAlignment="1">
      <alignment horizontal="left" vertical="top"/>
    </xf>
    <xf numFmtId="0" fontId="3" fillId="36" borderId="0" xfId="0" applyFont="1" applyFill="1" applyBorder="1" applyAlignment="1">
      <alignment vertical="top"/>
    </xf>
    <xf numFmtId="37" fontId="3" fillId="36" borderId="0" xfId="0" applyNumberFormat="1" applyFont="1" applyFill="1" applyBorder="1" applyAlignment="1">
      <alignment vertical="top"/>
    </xf>
    <xf numFmtId="0" fontId="3" fillId="36" borderId="11" xfId="0" applyFont="1" applyFill="1" applyBorder="1" applyAlignment="1">
      <alignment vertical="top"/>
    </xf>
    <xf numFmtId="164" fontId="3" fillId="36" borderId="10" xfId="0" applyNumberFormat="1" applyFont="1" applyFill="1" applyBorder="1" applyAlignment="1">
      <alignment horizontal="right" vertical="top"/>
    </xf>
    <xf numFmtId="0" fontId="0" fillId="36" borderId="0" xfId="0" applyFill="1" applyBorder="1" applyAlignment="1">
      <alignment vertical="top"/>
    </xf>
    <xf numFmtId="9" fontId="3" fillId="36" borderId="0" xfId="0" applyNumberFormat="1" applyFont="1" applyFill="1" applyBorder="1" applyAlignment="1">
      <alignment horizontal="center" vertical="top"/>
    </xf>
    <xf numFmtId="9" fontId="3" fillId="36" borderId="0" xfId="0" applyNumberFormat="1" applyFont="1" applyFill="1" applyBorder="1" applyAlignment="1">
      <alignment horizontal="left" vertical="top"/>
    </xf>
    <xf numFmtId="0" fontId="3" fillId="36" borderId="11" xfId="0" applyFont="1" applyFill="1" applyBorder="1" applyAlignment="1">
      <alignment horizontal="center" vertical="top"/>
    </xf>
    <xf numFmtId="0" fontId="3" fillId="36" borderId="0" xfId="0" applyFont="1" applyFill="1" applyBorder="1" applyAlignment="1">
      <alignment horizontal="left" vertical="top"/>
    </xf>
    <xf numFmtId="0" fontId="3" fillId="36" borderId="11" xfId="0" applyFont="1" applyFill="1" applyBorder="1" applyAlignment="1">
      <alignment horizontal="left" vertical="top"/>
    </xf>
    <xf numFmtId="167" fontId="4" fillId="36" borderId="1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right" vertical="top"/>
    </xf>
    <xf numFmtId="0" fontId="3" fillId="36" borderId="13" xfId="0" applyFont="1" applyFill="1" applyBorder="1" applyAlignment="1">
      <alignment vertical="top"/>
    </xf>
    <xf numFmtId="0" fontId="0" fillId="36" borderId="13" xfId="0" applyFill="1" applyBorder="1" applyAlignment="1">
      <alignment vertical="top"/>
    </xf>
    <xf numFmtId="9" fontId="3" fillId="36" borderId="13" xfId="0" applyNumberFormat="1" applyFont="1" applyFill="1" applyBorder="1" applyAlignment="1">
      <alignment horizontal="center" vertical="top"/>
    </xf>
    <xf numFmtId="37" fontId="3" fillId="36" borderId="13" xfId="0" applyNumberFormat="1" applyFont="1" applyFill="1" applyBorder="1" applyAlignment="1">
      <alignment vertical="top"/>
    </xf>
    <xf numFmtId="0" fontId="3" fillId="36" borderId="14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left" vertical="top"/>
    </xf>
    <xf numFmtId="9" fontId="3" fillId="36" borderId="27" xfId="0" applyNumberFormat="1" applyFont="1" applyFill="1" applyBorder="1" applyAlignment="1">
      <alignment horizontal="left" vertical="top"/>
    </xf>
    <xf numFmtId="37" fontId="3" fillId="36" borderId="27" xfId="0" applyNumberFormat="1" applyFont="1" applyFill="1" applyBorder="1" applyAlignment="1">
      <alignment horizontal="left" vertical="top"/>
    </xf>
    <xf numFmtId="0" fontId="3" fillId="36" borderId="27" xfId="0" applyFont="1" applyFill="1" applyBorder="1" applyAlignment="1">
      <alignment vertical="top"/>
    </xf>
    <xf numFmtId="164" fontId="3" fillId="36" borderId="29" xfId="0" applyNumberFormat="1" applyFont="1" applyFill="1" applyBorder="1" applyAlignment="1">
      <alignment horizontal="left" vertical="top"/>
    </xf>
    <xf numFmtId="0" fontId="3" fillId="36" borderId="30" xfId="0" applyFont="1" applyFill="1" applyBorder="1" applyAlignment="1">
      <alignment vertical="top"/>
    </xf>
    <xf numFmtId="164" fontId="5" fillId="36" borderId="10" xfId="0" applyNumberFormat="1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9" fontId="5" fillId="36" borderId="0" xfId="0" applyNumberFormat="1" applyFont="1" applyFill="1" applyBorder="1" applyAlignment="1">
      <alignment horizontal="center"/>
    </xf>
    <xf numFmtId="37" fontId="5" fillId="36" borderId="0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right"/>
    </xf>
    <xf numFmtId="164" fontId="5" fillId="36" borderId="12" xfId="0" applyNumberFormat="1" applyFont="1" applyFill="1" applyBorder="1" applyAlignment="1">
      <alignment horizontal="left" indent="1"/>
    </xf>
    <xf numFmtId="0" fontId="5" fillId="36" borderId="13" xfId="0" applyFont="1" applyFill="1" applyBorder="1" applyAlignment="1">
      <alignment/>
    </xf>
    <xf numFmtId="0" fontId="6" fillId="36" borderId="13" xfId="53" applyFont="1" applyFill="1" applyBorder="1" applyAlignment="1" applyProtection="1">
      <alignment/>
      <protection/>
    </xf>
    <xf numFmtId="9" fontId="5" fillId="36" borderId="13" xfId="0" applyNumberFormat="1" applyFont="1" applyFill="1" applyBorder="1" applyAlignment="1">
      <alignment horizontal="center"/>
    </xf>
    <xf numFmtId="37" fontId="5" fillId="36" borderId="13" xfId="0" applyNumberFormat="1" applyFont="1" applyFill="1" applyBorder="1" applyAlignment="1">
      <alignment/>
    </xf>
    <xf numFmtId="0" fontId="5" fillId="36" borderId="14" xfId="0" applyFont="1" applyFill="1" applyBorder="1" applyAlignment="1">
      <alignment horizontal="right"/>
    </xf>
    <xf numFmtId="164" fontId="5" fillId="36" borderId="12" xfId="0" applyNumberFormat="1" applyFon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37" borderId="0" xfId="0" applyNumberFormat="1" applyFill="1" applyAlignment="1">
      <alignment/>
    </xf>
    <xf numFmtId="177" fontId="0" fillId="0" borderId="0" xfId="0" applyNumberFormat="1" applyAlignment="1">
      <alignment/>
    </xf>
    <xf numFmtId="42" fontId="3" fillId="36" borderId="10" xfId="0" applyNumberFormat="1" applyFont="1" applyFill="1" applyBorder="1" applyAlignment="1">
      <alignment/>
    </xf>
    <xf numFmtId="42" fontId="3" fillId="36" borderId="0" xfId="0" applyNumberFormat="1" applyFont="1" applyFill="1" applyBorder="1" applyAlignment="1">
      <alignment/>
    </xf>
    <xf numFmtId="42" fontId="3" fillId="36" borderId="11" xfId="0" applyNumberFormat="1" applyFont="1" applyFill="1" applyBorder="1" applyAlignment="1">
      <alignment/>
    </xf>
    <xf numFmtId="178" fontId="3" fillId="36" borderId="10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1" xfId="0" applyNumberFormat="1" applyFont="1" applyFill="1" applyBorder="1" applyAlignment="1">
      <alignment/>
    </xf>
    <xf numFmtId="178" fontId="4" fillId="36" borderId="10" xfId="0" applyNumberFormat="1" applyFont="1" applyFill="1" applyBorder="1" applyAlignment="1">
      <alignment/>
    </xf>
    <xf numFmtId="178" fontId="4" fillId="36" borderId="0" xfId="0" applyNumberFormat="1" applyFont="1" applyFill="1" applyBorder="1" applyAlignment="1">
      <alignment/>
    </xf>
    <xf numFmtId="178" fontId="4" fillId="36" borderId="11" xfId="0" applyNumberFormat="1" applyFont="1" applyFill="1" applyBorder="1" applyAlignment="1">
      <alignment/>
    </xf>
    <xf numFmtId="5" fontId="3" fillId="36" borderId="10" xfId="0" applyNumberFormat="1" applyFont="1" applyFill="1" applyBorder="1" applyAlignment="1">
      <alignment/>
    </xf>
    <xf numFmtId="5" fontId="3" fillId="36" borderId="0" xfId="0" applyNumberFormat="1" applyFont="1" applyFill="1" applyBorder="1" applyAlignment="1">
      <alignment/>
    </xf>
    <xf numFmtId="5" fontId="3" fillId="36" borderId="11" xfId="0" applyNumberFormat="1" applyFont="1" applyFill="1" applyBorder="1" applyAlignment="1">
      <alignment/>
    </xf>
    <xf numFmtId="5" fontId="4" fillId="36" borderId="10" xfId="0" applyNumberFormat="1" applyFont="1" applyFill="1" applyBorder="1" applyAlignment="1">
      <alignment/>
    </xf>
    <xf numFmtId="5" fontId="4" fillId="36" borderId="0" xfId="0" applyNumberFormat="1" applyFont="1" applyFill="1" applyBorder="1" applyAlignment="1">
      <alignment/>
    </xf>
    <xf numFmtId="5" fontId="4" fillId="36" borderId="11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0" xfId="53" applyFill="1" applyAlignment="1" applyProtection="1">
      <alignment horizontal="left"/>
      <protection/>
    </xf>
    <xf numFmtId="165" fontId="4" fillId="0" borderId="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37" fontId="2" fillId="0" borderId="17" xfId="0" applyNumberFormat="1" applyFont="1" applyBorder="1" applyAlignment="1">
      <alignment horizontal="center" vertical="center" wrapText="1"/>
    </xf>
    <xf numFmtId="37" fontId="2" fillId="0" borderId="18" xfId="0" applyNumberFormat="1" applyFont="1" applyBorder="1" applyAlignment="1">
      <alignment horizontal="center" vertical="center" wrapText="1"/>
    </xf>
    <xf numFmtId="37" fontId="2" fillId="0" borderId="19" xfId="0" applyNumberFormat="1" applyFont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7" fontId="4" fillId="34" borderId="0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9" fontId="3" fillId="38" borderId="0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37" fontId="2" fillId="36" borderId="17" xfId="0" applyNumberFormat="1" applyFont="1" applyFill="1" applyBorder="1" applyAlignment="1">
      <alignment horizontal="center" vertical="center" wrapText="1"/>
    </xf>
    <xf numFmtId="37" fontId="2" fillId="36" borderId="18" xfId="0" applyNumberFormat="1" applyFont="1" applyFill="1" applyBorder="1" applyAlignment="1">
      <alignment horizontal="center" vertical="center" wrapText="1"/>
    </xf>
    <xf numFmtId="37" fontId="2" fillId="36" borderId="19" xfId="0" applyNumberFormat="1" applyFont="1" applyFill="1" applyBorder="1" applyAlignment="1">
      <alignment horizontal="center" vertical="center" wrapText="1"/>
    </xf>
    <xf numFmtId="165" fontId="4" fillId="36" borderId="0" xfId="0" applyNumberFormat="1" applyFont="1" applyFill="1" applyBorder="1" applyAlignment="1">
      <alignment horizontal="right"/>
    </xf>
    <xf numFmtId="9" fontId="3" fillId="35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37" fontId="0" fillId="0" borderId="21" xfId="0" applyNumberFormat="1" applyFont="1" applyBorder="1" applyAlignment="1">
      <alignment horizontal="left" wrapText="1"/>
    </xf>
    <xf numFmtId="37" fontId="0" fillId="0" borderId="22" xfId="0" applyNumberFormat="1" applyFont="1" applyBorder="1" applyAlignment="1">
      <alignment horizontal="left" wrapText="1"/>
    </xf>
    <xf numFmtId="37" fontId="0" fillId="0" borderId="23" xfId="0" applyNumberFormat="1" applyFont="1" applyBorder="1" applyAlignment="1">
      <alignment horizontal="left" wrapText="1"/>
    </xf>
    <xf numFmtId="37" fontId="0" fillId="0" borderId="26" xfId="0" applyNumberFormat="1" applyFont="1" applyBorder="1" applyAlignment="1">
      <alignment horizontal="left" wrapText="1"/>
    </xf>
    <xf numFmtId="37" fontId="0" fillId="0" borderId="27" xfId="0" applyNumberFormat="1" applyFont="1" applyBorder="1" applyAlignment="1">
      <alignment horizontal="left" wrapText="1"/>
    </xf>
    <xf numFmtId="37" fontId="0" fillId="0" borderId="28" xfId="0" applyNumberFormat="1" applyFont="1" applyBorder="1" applyAlignment="1">
      <alignment horizontal="left" wrapText="1"/>
    </xf>
    <xf numFmtId="37" fontId="0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uac/IRS-Announces-2014-Pension-Plan-Limitations;-Taxpayers-May-Contribute-up-to-$17,500-to-their-401(k)-plans-in-2014" TargetMode="External" /><Relationship Id="rId2" Type="http://schemas.openxmlformats.org/officeDocument/2006/relationships/hyperlink" Target="http://www.irs.gov/Retirement-Plans/Plan-Participant,-Employee/Retirement-Topics-Retirement-Savings-Contributions-Credit-(Saver%E2%80%99s-Credit)" TargetMode="Externa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hyperlink" Target="http://www.irs.gov/pub/irs-drop/rp-06-53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hyperlink" Target="http://www.irs.gov/pub/irs-drop/rp-06-53.pdf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rms.com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6"/>
  <sheetViews>
    <sheetView zoomScalePageLayoutView="0" workbookViewId="0" topLeftCell="A1">
      <selection activeCell="A1" sqref="A1:U1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07" t="s">
        <v>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"/>
    </row>
    <row r="2" spans="1:23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1"/>
      <c r="W2" s="1"/>
    </row>
    <row r="3" spans="1:23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1</v>
      </c>
      <c r="U3" s="10">
        <f>'2006 With Match'!U3</f>
        <v>2006</v>
      </c>
      <c r="V3" s="1"/>
      <c r="W3" s="1"/>
    </row>
    <row r="4" spans="1:23" ht="6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"/>
      <c r="W4" s="1"/>
    </row>
    <row r="5" spans="1:23" ht="13.5" customHeight="1">
      <c r="A5" s="310" t="s">
        <v>49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1"/>
      <c r="W5" s="1"/>
    </row>
    <row r="6" spans="1:23" ht="13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1"/>
      <c r="W6" s="1"/>
    </row>
    <row r="7" spans="1:23" ht="13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1"/>
      <c r="W7" s="1"/>
    </row>
    <row r="8" spans="1:23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"/>
      <c r="W8" s="1"/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3</v>
      </c>
      <c r="N9" s="19" t="s">
        <v>4</v>
      </c>
      <c r="O9" s="20" t="s">
        <v>5</v>
      </c>
      <c r="P9" s="18" t="s">
        <v>6</v>
      </c>
      <c r="Q9" s="19" t="s">
        <v>7</v>
      </c>
      <c r="R9" s="20" t="s">
        <v>8</v>
      </c>
      <c r="S9" s="18" t="s">
        <v>9</v>
      </c>
      <c r="T9" s="19" t="s">
        <v>10</v>
      </c>
      <c r="U9" s="20" t="s">
        <v>11</v>
      </c>
      <c r="V9" s="1"/>
      <c r="W9" s="1"/>
    </row>
    <row r="10" spans="1:23" ht="33.75" customHeight="1">
      <c r="A10" s="21">
        <v>-1</v>
      </c>
      <c r="B10" s="22"/>
      <c r="C10" s="23" t="s">
        <v>12</v>
      </c>
      <c r="D10" s="23"/>
      <c r="E10" s="23"/>
      <c r="F10" s="23"/>
      <c r="G10" s="24"/>
      <c r="H10" s="24"/>
      <c r="I10" s="24"/>
      <c r="J10" s="24"/>
      <c r="K10" s="24"/>
      <c r="L10" s="25"/>
      <c r="M10" s="313" t="str">
        <f>VLOOKUP(M47,status,2)</f>
        <v>MARRIED FILING JOINT</v>
      </c>
      <c r="N10" s="314"/>
      <c r="O10" s="315"/>
      <c r="P10" s="313" t="str">
        <f>VLOOKUP(P47,status,2)</f>
        <v>HEAD OF HOUSEHOLD</v>
      </c>
      <c r="Q10" s="314"/>
      <c r="R10" s="315"/>
      <c r="S10" s="313" t="s">
        <v>13</v>
      </c>
      <c r="T10" s="314"/>
      <c r="U10" s="315"/>
      <c r="V10" s="1"/>
      <c r="W10" s="1"/>
    </row>
    <row r="11" spans="1:23" ht="6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16"/>
      <c r="N11" s="117"/>
      <c r="O11" s="118"/>
      <c r="P11" s="116"/>
      <c r="Q11" s="117"/>
      <c r="R11" s="118"/>
      <c r="S11" s="26"/>
      <c r="T11" s="26"/>
      <c r="U11" s="28"/>
      <c r="V11" s="1"/>
      <c r="W11" s="1"/>
    </row>
    <row r="12" spans="1:23" ht="12.75">
      <c r="A12" s="2">
        <f>A10-1</f>
        <v>-2</v>
      </c>
      <c r="B12" s="3"/>
      <c r="C12" s="3" t="s">
        <v>14</v>
      </c>
      <c r="D12" s="3"/>
      <c r="E12" s="3"/>
      <c r="F12" s="3"/>
      <c r="G12" s="3"/>
      <c r="H12" s="29"/>
      <c r="I12" s="3"/>
      <c r="J12" s="3"/>
      <c r="K12" s="3"/>
      <c r="L12" s="3"/>
      <c r="M12" s="30">
        <v>30000</v>
      </c>
      <c r="N12" s="31">
        <v>32500</v>
      </c>
      <c r="O12" s="32">
        <v>50000</v>
      </c>
      <c r="P12" s="30">
        <v>22500</v>
      </c>
      <c r="Q12" s="31">
        <v>24375</v>
      </c>
      <c r="R12" s="32">
        <v>37500</v>
      </c>
      <c r="S12" s="31">
        <v>15000</v>
      </c>
      <c r="T12" s="31">
        <v>16250</v>
      </c>
      <c r="U12" s="32">
        <v>25000</v>
      </c>
      <c r="V12" s="1"/>
      <c r="W12" s="1"/>
    </row>
    <row r="13" spans="1:21" ht="6" customHeight="1">
      <c r="A13" s="2"/>
      <c r="B13" s="3"/>
      <c r="C13" s="3"/>
      <c r="D13" s="3"/>
      <c r="E13" s="3"/>
      <c r="F13" s="3"/>
      <c r="G13" s="3"/>
      <c r="H13" s="29"/>
      <c r="I13" s="3"/>
      <c r="J13" s="3"/>
      <c r="K13" s="3"/>
      <c r="L13" s="3"/>
      <c r="M13" s="30"/>
      <c r="N13" s="31"/>
      <c r="O13" s="32"/>
      <c r="P13" s="30"/>
      <c r="Q13" s="31"/>
      <c r="R13" s="32"/>
      <c r="S13" s="31"/>
      <c r="T13" s="31"/>
      <c r="U13" s="32"/>
    </row>
    <row r="14" spans="1:21" ht="12.75">
      <c r="A14" s="2">
        <f>A12-1</f>
        <v>-3</v>
      </c>
      <c r="B14" s="3"/>
      <c r="C14" s="3" t="s">
        <v>15</v>
      </c>
      <c r="D14" s="3"/>
      <c r="E14" s="3"/>
      <c r="F14" s="3"/>
      <c r="G14" s="3"/>
      <c r="J14" s="306">
        <v>10</v>
      </c>
      <c r="K14" s="306"/>
      <c r="L14" s="33" t="str">
        <f>"/ WK"</f>
        <v>/ WK</v>
      </c>
      <c r="M14" s="30">
        <f aca="true" t="shared" si="0" ref="M14:U14">52*$J$14</f>
        <v>520</v>
      </c>
      <c r="N14" s="31">
        <f t="shared" si="0"/>
        <v>520</v>
      </c>
      <c r="O14" s="32">
        <f t="shared" si="0"/>
        <v>520</v>
      </c>
      <c r="P14" s="30">
        <f t="shared" si="0"/>
        <v>520</v>
      </c>
      <c r="Q14" s="31">
        <f t="shared" si="0"/>
        <v>520</v>
      </c>
      <c r="R14" s="32">
        <f t="shared" si="0"/>
        <v>520</v>
      </c>
      <c r="S14" s="31">
        <f t="shared" si="0"/>
        <v>520</v>
      </c>
      <c r="T14" s="31">
        <f t="shared" si="0"/>
        <v>520</v>
      </c>
      <c r="U14" s="32">
        <f t="shared" si="0"/>
        <v>520</v>
      </c>
    </row>
    <row r="15" spans="1:21" ht="6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0"/>
      <c r="N15" s="31"/>
      <c r="O15" s="32"/>
      <c r="P15" s="30"/>
      <c r="Q15" s="31"/>
      <c r="R15" s="32"/>
      <c r="S15" s="31"/>
      <c r="T15" s="31"/>
      <c r="U15" s="32"/>
    </row>
    <row r="16" spans="1:21" ht="12.75">
      <c r="A16" s="2">
        <f>A14-1</f>
        <v>-4</v>
      </c>
      <c r="B16" s="3"/>
      <c r="C16" s="3" t="s">
        <v>18</v>
      </c>
      <c r="D16" s="3"/>
      <c r="E16" s="3"/>
      <c r="F16" s="3"/>
      <c r="G16" s="3"/>
      <c r="H16" s="3"/>
      <c r="I16" s="3"/>
      <c r="J16" s="3"/>
      <c r="K16" s="3"/>
      <c r="L16" s="3"/>
      <c r="M16" s="34">
        <f aca="true" t="shared" si="1" ref="M16:U16">HLOOKUP(M12,taxcredit,M47+3,TRUE)</f>
        <v>0.5</v>
      </c>
      <c r="N16" s="35">
        <f t="shared" si="1"/>
        <v>0.2</v>
      </c>
      <c r="O16" s="36">
        <f t="shared" si="1"/>
        <v>0.1</v>
      </c>
      <c r="P16" s="34">
        <f t="shared" si="1"/>
        <v>0.5</v>
      </c>
      <c r="Q16" s="35">
        <f t="shared" si="1"/>
        <v>0.2</v>
      </c>
      <c r="R16" s="36">
        <f t="shared" si="1"/>
        <v>0.1</v>
      </c>
      <c r="S16" s="35">
        <f t="shared" si="1"/>
        <v>0.5</v>
      </c>
      <c r="T16" s="35">
        <f t="shared" si="1"/>
        <v>0.2</v>
      </c>
      <c r="U16" s="36">
        <f t="shared" si="1"/>
        <v>0.1</v>
      </c>
    </row>
    <row r="17" spans="1:21" ht="6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0"/>
      <c r="N17" s="31"/>
      <c r="O17" s="32"/>
      <c r="P17" s="30"/>
      <c r="Q17" s="31"/>
      <c r="R17" s="32"/>
      <c r="S17" s="31"/>
      <c r="T17" s="31"/>
      <c r="U17" s="32"/>
    </row>
    <row r="18" spans="1:21" ht="12.75">
      <c r="A18" s="2">
        <f>A16-1</f>
        <v>-5</v>
      </c>
      <c r="B18" s="3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7" t="s">
        <v>20</v>
      </c>
      <c r="M18" s="30">
        <f aca="true" t="shared" si="2" ref="M18:U18">M14*$P$33</f>
        <v>104</v>
      </c>
      <c r="N18" s="31">
        <f t="shared" si="2"/>
        <v>104</v>
      </c>
      <c r="O18" s="32">
        <f t="shared" si="2"/>
        <v>104</v>
      </c>
      <c r="P18" s="30">
        <f t="shared" si="2"/>
        <v>104</v>
      </c>
      <c r="Q18" s="31">
        <f t="shared" si="2"/>
        <v>104</v>
      </c>
      <c r="R18" s="32">
        <f t="shared" si="2"/>
        <v>104</v>
      </c>
      <c r="S18" s="31">
        <f t="shared" si="2"/>
        <v>104</v>
      </c>
      <c r="T18" s="31">
        <f t="shared" si="2"/>
        <v>104</v>
      </c>
      <c r="U18" s="32">
        <f t="shared" si="2"/>
        <v>104</v>
      </c>
    </row>
    <row r="19" spans="1:21" ht="12.75">
      <c r="A19" s="2">
        <f>A18-1</f>
        <v>-6</v>
      </c>
      <c r="B19" s="3"/>
      <c r="C19" s="3"/>
      <c r="D19" s="26"/>
      <c r="E19" s="3"/>
      <c r="F19" s="3"/>
      <c r="G19" s="3"/>
      <c r="H19" s="3"/>
      <c r="I19" s="3"/>
      <c r="J19" s="3"/>
      <c r="K19" s="3"/>
      <c r="L19" s="37" t="s">
        <v>21</v>
      </c>
      <c r="M19" s="30">
        <f aca="true" t="shared" si="3" ref="M19:U19">M16*MIN(M14,2000)</f>
        <v>260</v>
      </c>
      <c r="N19" s="31">
        <f t="shared" si="3"/>
        <v>104</v>
      </c>
      <c r="O19" s="32">
        <f t="shared" si="3"/>
        <v>52</v>
      </c>
      <c r="P19" s="30">
        <f t="shared" si="3"/>
        <v>260</v>
      </c>
      <c r="Q19" s="31">
        <f t="shared" si="3"/>
        <v>104</v>
      </c>
      <c r="R19" s="32">
        <f t="shared" si="3"/>
        <v>52</v>
      </c>
      <c r="S19" s="31">
        <f t="shared" si="3"/>
        <v>260</v>
      </c>
      <c r="T19" s="31">
        <f t="shared" si="3"/>
        <v>104</v>
      </c>
      <c r="U19" s="32">
        <f t="shared" si="3"/>
        <v>52</v>
      </c>
    </row>
    <row r="20" spans="1:21" ht="6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0"/>
      <c r="N20" s="31"/>
      <c r="O20" s="32"/>
      <c r="P20" s="30"/>
      <c r="Q20" s="31"/>
      <c r="R20" s="32"/>
      <c r="S20" s="31"/>
      <c r="T20" s="31"/>
      <c r="U20" s="32"/>
    </row>
    <row r="21" spans="1:21" ht="12.75">
      <c r="A21" s="2">
        <f>A19-1</f>
        <v>-7</v>
      </c>
      <c r="B21" s="3"/>
      <c r="C21" s="3" t="s">
        <v>22</v>
      </c>
      <c r="D21" s="3"/>
      <c r="E21" s="3"/>
      <c r="F21" s="3"/>
      <c r="G21" s="3"/>
      <c r="H21" s="3"/>
      <c r="I21" s="3"/>
      <c r="J21" s="3"/>
      <c r="K21" s="3"/>
      <c r="L21" s="3"/>
      <c r="M21" s="30"/>
      <c r="N21" s="31"/>
      <c r="O21" s="32"/>
      <c r="P21" s="30"/>
      <c r="Q21" s="31"/>
      <c r="R21" s="32"/>
      <c r="S21" s="31"/>
      <c r="T21" s="31"/>
      <c r="U21" s="32"/>
    </row>
    <row r="22" spans="1:21" ht="12.75">
      <c r="A22" s="2">
        <f>A21-1</f>
        <v>-8</v>
      </c>
      <c r="B22" s="3"/>
      <c r="C22" s="3"/>
      <c r="D22" s="3" t="s">
        <v>23</v>
      </c>
      <c r="E22" s="3"/>
      <c r="F22" s="3"/>
      <c r="G22" s="3"/>
      <c r="H22" s="33">
        <f>A14</f>
        <v>-3</v>
      </c>
      <c r="I22" s="33" t="str">
        <f>"-"</f>
        <v>-</v>
      </c>
      <c r="J22" s="33">
        <f>A18</f>
        <v>-5</v>
      </c>
      <c r="K22" s="33" t="str">
        <f>"-"</f>
        <v>-</v>
      </c>
      <c r="L22" s="33">
        <f>A19</f>
        <v>-6</v>
      </c>
      <c r="M22" s="30">
        <f aca="true" t="shared" si="4" ref="M22:U22">M14-M18-M19</f>
        <v>156</v>
      </c>
      <c r="N22" s="31">
        <f t="shared" si="4"/>
        <v>312</v>
      </c>
      <c r="O22" s="32">
        <f t="shared" si="4"/>
        <v>364</v>
      </c>
      <c r="P22" s="30">
        <f t="shared" si="4"/>
        <v>156</v>
      </c>
      <c r="Q22" s="31">
        <f t="shared" si="4"/>
        <v>312</v>
      </c>
      <c r="R22" s="32">
        <f t="shared" si="4"/>
        <v>364</v>
      </c>
      <c r="S22" s="31">
        <f t="shared" si="4"/>
        <v>156</v>
      </c>
      <c r="T22" s="31">
        <f t="shared" si="4"/>
        <v>312</v>
      </c>
      <c r="U22" s="32">
        <f t="shared" si="4"/>
        <v>364</v>
      </c>
    </row>
    <row r="23" spans="1:21" ht="12.75">
      <c r="A23" s="2">
        <f>A22-1</f>
        <v>-9</v>
      </c>
      <c r="B23" s="3"/>
      <c r="C23" s="3"/>
      <c r="D23" s="3" t="s">
        <v>24</v>
      </c>
      <c r="E23" s="3"/>
      <c r="F23" s="3"/>
      <c r="G23" s="3"/>
      <c r="H23" s="33">
        <f>A22</f>
        <v>-8</v>
      </c>
      <c r="I23" s="38" t="s">
        <v>25</v>
      </c>
      <c r="J23" s="38">
        <v>52</v>
      </c>
      <c r="K23" s="3"/>
      <c r="L23" s="3"/>
      <c r="M23" s="39">
        <f aca="true" t="shared" si="5" ref="M23:U23">M22/52</f>
        <v>3</v>
      </c>
      <c r="N23" s="40">
        <f t="shared" si="5"/>
        <v>6</v>
      </c>
      <c r="O23" s="41">
        <f t="shared" si="5"/>
        <v>7</v>
      </c>
      <c r="P23" s="39">
        <f t="shared" si="5"/>
        <v>3</v>
      </c>
      <c r="Q23" s="40">
        <f t="shared" si="5"/>
        <v>6</v>
      </c>
      <c r="R23" s="41">
        <f t="shared" si="5"/>
        <v>7</v>
      </c>
      <c r="S23" s="40">
        <f t="shared" si="5"/>
        <v>3</v>
      </c>
      <c r="T23" s="40">
        <f t="shared" si="5"/>
        <v>6</v>
      </c>
      <c r="U23" s="41">
        <f t="shared" si="5"/>
        <v>7</v>
      </c>
    </row>
    <row r="24" spans="1:21" ht="6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2"/>
      <c r="N24" s="43"/>
      <c r="O24" s="44"/>
      <c r="P24" s="42"/>
      <c r="Q24" s="43"/>
      <c r="R24" s="44"/>
      <c r="S24" s="43"/>
      <c r="T24" s="43"/>
      <c r="U24" s="44"/>
    </row>
    <row r="25" spans="1:21" ht="12.75">
      <c r="A25" s="2">
        <f>A23-1</f>
        <v>-10</v>
      </c>
      <c r="B25" s="3"/>
      <c r="C25" s="3" t="s">
        <v>26</v>
      </c>
      <c r="D25" s="3"/>
      <c r="E25" s="3"/>
      <c r="F25" s="3"/>
      <c r="G25" s="3" t="s">
        <v>23</v>
      </c>
      <c r="H25" s="3"/>
      <c r="I25" s="3"/>
      <c r="J25" s="33">
        <f>A14</f>
        <v>-3</v>
      </c>
      <c r="K25" s="38" t="str">
        <f>"+"</f>
        <v>+</v>
      </c>
      <c r="L25" s="33">
        <f>A14</f>
        <v>-3</v>
      </c>
      <c r="M25" s="30">
        <f>M14</f>
        <v>520</v>
      </c>
      <c r="N25" s="31">
        <f aca="true" t="shared" si="6" ref="N25:U25">N14</f>
        <v>520</v>
      </c>
      <c r="O25" s="32">
        <f t="shared" si="6"/>
        <v>520</v>
      </c>
      <c r="P25" s="30">
        <f t="shared" si="6"/>
        <v>520</v>
      </c>
      <c r="Q25" s="31">
        <f t="shared" si="6"/>
        <v>520</v>
      </c>
      <c r="R25" s="32">
        <f t="shared" si="6"/>
        <v>520</v>
      </c>
      <c r="S25" s="31">
        <f t="shared" si="6"/>
        <v>520</v>
      </c>
      <c r="T25" s="31">
        <f t="shared" si="6"/>
        <v>520</v>
      </c>
      <c r="U25" s="32">
        <f t="shared" si="6"/>
        <v>520</v>
      </c>
    </row>
    <row r="26" spans="1:21" ht="12.75">
      <c r="A26" s="2"/>
      <c r="B26" s="3"/>
      <c r="C26" s="3"/>
      <c r="D26" s="3"/>
      <c r="E26" s="3"/>
      <c r="F26" s="3"/>
      <c r="G26" s="3" t="s">
        <v>27</v>
      </c>
      <c r="H26" s="3"/>
      <c r="I26" s="3"/>
      <c r="J26" s="33">
        <f>A25</f>
        <v>-10</v>
      </c>
      <c r="K26" s="38" t="s">
        <v>25</v>
      </c>
      <c r="L26" s="38">
        <v>52</v>
      </c>
      <c r="M26" s="39">
        <f aca="true" t="shared" si="7" ref="M26:U26">M25/52</f>
        <v>10</v>
      </c>
      <c r="N26" s="40">
        <f t="shared" si="7"/>
        <v>10</v>
      </c>
      <c r="O26" s="41">
        <f t="shared" si="7"/>
        <v>10</v>
      </c>
      <c r="P26" s="39">
        <f t="shared" si="7"/>
        <v>10</v>
      </c>
      <c r="Q26" s="40">
        <f t="shared" si="7"/>
        <v>10</v>
      </c>
      <c r="R26" s="41">
        <f t="shared" si="7"/>
        <v>10</v>
      </c>
      <c r="S26" s="40">
        <f t="shared" si="7"/>
        <v>10</v>
      </c>
      <c r="T26" s="40">
        <f t="shared" si="7"/>
        <v>10</v>
      </c>
      <c r="U26" s="41">
        <f t="shared" si="7"/>
        <v>10</v>
      </c>
    </row>
    <row r="27" spans="1:21" ht="6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0"/>
      <c r="N27" s="31"/>
      <c r="O27" s="32"/>
      <c r="P27" s="30"/>
      <c r="Q27" s="31"/>
      <c r="R27" s="32"/>
      <c r="S27" s="31"/>
      <c r="T27" s="31"/>
      <c r="U27" s="32"/>
    </row>
    <row r="28" spans="1:21" ht="12.75">
      <c r="A28" s="2">
        <f>A25-1</f>
        <v>-11</v>
      </c>
      <c r="B28" s="3"/>
      <c r="C28" s="3" t="s">
        <v>28</v>
      </c>
      <c r="D28" s="3"/>
      <c r="E28" s="3"/>
      <c r="F28" s="3"/>
      <c r="G28" s="3"/>
      <c r="H28" s="3"/>
      <c r="I28" s="3"/>
      <c r="J28" s="3"/>
      <c r="K28" s="3"/>
      <c r="L28" s="3"/>
      <c r="M28" s="30"/>
      <c r="N28" s="31"/>
      <c r="O28" s="32"/>
      <c r="P28" s="30"/>
      <c r="Q28" s="31"/>
      <c r="R28" s="32"/>
      <c r="S28" s="31"/>
      <c r="T28" s="31"/>
      <c r="U28" s="32"/>
    </row>
    <row r="29" spans="1:21" ht="12.75">
      <c r="A29" s="2"/>
      <c r="B29" s="3"/>
      <c r="C29" s="3"/>
      <c r="D29" s="37"/>
      <c r="E29" s="3"/>
      <c r="F29" s="3"/>
      <c r="G29" s="3"/>
      <c r="H29" s="3"/>
      <c r="I29" s="3"/>
      <c r="J29" s="3"/>
      <c r="K29" s="3"/>
      <c r="L29" s="37" t="s">
        <v>29</v>
      </c>
      <c r="M29" s="45">
        <f aca="true" t="shared" si="8" ref="M29:U29">M25/M22-1</f>
        <v>2.3333333333333335</v>
      </c>
      <c r="N29" s="46">
        <f t="shared" si="8"/>
        <v>0.6666666666666667</v>
      </c>
      <c r="O29" s="47">
        <f t="shared" si="8"/>
        <v>0.4285714285714286</v>
      </c>
      <c r="P29" s="45">
        <f t="shared" si="8"/>
        <v>2.3333333333333335</v>
      </c>
      <c r="Q29" s="46">
        <f t="shared" si="8"/>
        <v>0.6666666666666667</v>
      </c>
      <c r="R29" s="47">
        <f t="shared" si="8"/>
        <v>0.4285714285714286</v>
      </c>
      <c r="S29" s="46">
        <f t="shared" si="8"/>
        <v>2.3333333333333335</v>
      </c>
      <c r="T29" s="46">
        <f t="shared" si="8"/>
        <v>0.6666666666666667</v>
      </c>
      <c r="U29" s="47">
        <f t="shared" si="8"/>
        <v>0.4285714285714286</v>
      </c>
    </row>
    <row r="30" spans="1:21" ht="6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9"/>
      <c r="O30" s="51"/>
      <c r="P30" s="52"/>
      <c r="Q30" s="49"/>
      <c r="R30" s="51"/>
      <c r="S30" s="49"/>
      <c r="T30" s="49"/>
      <c r="U30" s="51"/>
    </row>
    <row r="31" spans="1:28" ht="6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>
        <f aca="true" t="shared" si="9" ref="M31:U31">IF(OR(M16&lt;M58,M16&gt;M58),"PROBLEM","")</f>
      </c>
      <c r="N31" s="55">
        <f t="shared" si="9"/>
      </c>
      <c r="O31" s="55">
        <f t="shared" si="9"/>
      </c>
      <c r="P31" s="55">
        <f t="shared" si="9"/>
      </c>
      <c r="Q31" s="55">
        <f t="shared" si="9"/>
      </c>
      <c r="R31" s="55">
        <f t="shared" si="9"/>
      </c>
      <c r="S31" s="55">
        <f t="shared" si="9"/>
      </c>
      <c r="T31" s="55">
        <f t="shared" si="9"/>
      </c>
      <c r="U31" s="56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58" t="s"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59"/>
      <c r="Q32" s="59"/>
      <c r="R32" s="59"/>
      <c r="S32" s="59"/>
      <c r="T32" s="59"/>
      <c r="U32" s="61"/>
      <c r="V32" s="57"/>
      <c r="W32" s="57"/>
      <c r="X32" s="57"/>
      <c r="Y32" s="57"/>
      <c r="Z32" s="57"/>
      <c r="AA32" s="57"/>
      <c r="AB32" s="57"/>
    </row>
    <row r="33" spans="1:28" ht="12.75">
      <c r="A33" s="62">
        <v>1</v>
      </c>
      <c r="B33" s="59"/>
      <c r="C33" s="59" t="s">
        <v>31</v>
      </c>
      <c r="D33" s="59"/>
      <c r="E33" s="59"/>
      <c r="F33" s="59"/>
      <c r="G33" s="59"/>
      <c r="H33" s="26"/>
      <c r="I33" s="26"/>
      <c r="J33" s="63"/>
      <c r="K33" s="26"/>
      <c r="L33" s="26"/>
      <c r="M33" s="60"/>
      <c r="N33" s="63"/>
      <c r="O33" s="59"/>
      <c r="P33" s="64">
        <v>0.2</v>
      </c>
      <c r="Q33" s="65" t="s">
        <v>32</v>
      </c>
      <c r="R33" s="59"/>
      <c r="S33" s="59"/>
      <c r="T33" s="59"/>
      <c r="U33" s="66"/>
      <c r="V33" s="57"/>
      <c r="W33" s="57"/>
      <c r="X33" s="57"/>
      <c r="Y33" s="57"/>
      <c r="Z33" s="57"/>
      <c r="AA33" s="57"/>
      <c r="AB33" s="57"/>
    </row>
    <row r="34" spans="1:28" ht="12.75">
      <c r="A34" s="62">
        <v>2</v>
      </c>
      <c r="B34" s="59"/>
      <c r="C34" s="59" t="s">
        <v>33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57"/>
      <c r="W34" s="57"/>
      <c r="X34" s="57"/>
      <c r="Y34" s="57"/>
      <c r="Z34" s="57"/>
      <c r="AA34" s="57"/>
      <c r="AB34" s="57"/>
    </row>
    <row r="35" spans="1:28" ht="12.75">
      <c r="A35" s="62">
        <v>3</v>
      </c>
      <c r="B35" s="59"/>
      <c r="C35" s="59" t="s">
        <v>34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57"/>
      <c r="W35" s="57"/>
      <c r="X35" s="57"/>
      <c r="Y35" s="57"/>
      <c r="Z35" s="57"/>
      <c r="AA35" s="57"/>
      <c r="AB35" s="57"/>
    </row>
    <row r="36" spans="1:28" ht="12.75">
      <c r="A36" s="62">
        <v>4</v>
      </c>
      <c r="B36" s="59"/>
      <c r="C36" s="59" t="s">
        <v>35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57"/>
      <c r="W36" s="57"/>
      <c r="X36" s="57"/>
      <c r="Y36" s="57"/>
      <c r="Z36" s="57"/>
      <c r="AA36" s="57"/>
      <c r="AB36" s="57"/>
    </row>
    <row r="37" spans="1:28" ht="12.75">
      <c r="A37" s="62">
        <v>5</v>
      </c>
      <c r="B37" s="59"/>
      <c r="C37" s="59" t="s">
        <v>36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57"/>
      <c r="W37" s="57"/>
      <c r="X37" s="57"/>
      <c r="Y37" s="57"/>
      <c r="Z37" s="57"/>
      <c r="AA37" s="57"/>
      <c r="AB37" s="57"/>
    </row>
    <row r="38" spans="1:28" ht="12.75">
      <c r="A38" s="62">
        <v>6</v>
      </c>
      <c r="B38" s="59"/>
      <c r="C38" s="59" t="s">
        <v>37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57"/>
      <c r="W38" s="57"/>
      <c r="X38" s="57"/>
      <c r="Y38" s="57"/>
      <c r="Z38" s="57"/>
      <c r="AA38" s="57"/>
      <c r="AB38" s="57"/>
    </row>
    <row r="39" spans="1:28" ht="12.75">
      <c r="A39" s="62"/>
      <c r="B39" s="59"/>
      <c r="C39" s="5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5" t="s">
        <v>38</v>
      </c>
      <c r="U39" s="119">
        <v>38377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69"/>
      <c r="B40" s="70"/>
      <c r="C40" s="70"/>
      <c r="D40" s="70"/>
      <c r="E40" s="70"/>
      <c r="F40" s="70"/>
      <c r="G40" s="70"/>
      <c r="H40" s="70"/>
      <c r="I40" s="70"/>
      <c r="J40" s="71"/>
      <c r="K40" s="72"/>
      <c r="L40" s="72"/>
      <c r="M40" s="73"/>
      <c r="N40" s="70"/>
      <c r="O40" s="70"/>
      <c r="P40" s="70"/>
      <c r="Q40" s="70"/>
      <c r="R40" s="70"/>
      <c r="S40" s="70"/>
      <c r="T40" s="70"/>
      <c r="U40" s="74"/>
      <c r="V40" s="57"/>
      <c r="W40" s="57"/>
      <c r="X40" s="57"/>
      <c r="Y40" s="57"/>
      <c r="Z40" s="57"/>
      <c r="AA40" s="57"/>
      <c r="AB40" s="57"/>
    </row>
    <row r="41" spans="1:28" ht="6" customHeight="1">
      <c r="A41" s="75"/>
      <c r="B41" s="59"/>
      <c r="C41" s="59"/>
      <c r="D41" s="59"/>
      <c r="E41" s="59"/>
      <c r="F41" s="59"/>
      <c r="G41" s="59"/>
      <c r="H41" s="59"/>
      <c r="I41" s="59"/>
      <c r="J41" s="63"/>
      <c r="K41" s="76"/>
      <c r="L41" s="76"/>
      <c r="M41" s="60"/>
      <c r="N41" s="59"/>
      <c r="O41" s="59"/>
      <c r="P41" s="59"/>
      <c r="Q41" s="59"/>
      <c r="R41" s="59"/>
      <c r="S41" s="59"/>
      <c r="T41" s="59"/>
      <c r="U41" s="59"/>
      <c r="V41" s="57"/>
      <c r="W41" s="57"/>
      <c r="X41" s="57"/>
      <c r="Y41" s="57"/>
      <c r="Z41" s="57"/>
      <c r="AA41" s="57"/>
      <c r="AB41" s="57"/>
    </row>
    <row r="42" spans="1:28" ht="6" customHeight="1">
      <c r="A42" s="75"/>
      <c r="B42" s="59"/>
      <c r="C42" s="59"/>
      <c r="D42" s="59"/>
      <c r="E42" s="59"/>
      <c r="F42" s="59"/>
      <c r="G42" s="59"/>
      <c r="H42" s="59"/>
      <c r="I42" s="59"/>
      <c r="J42" s="63"/>
      <c r="K42" s="76"/>
      <c r="L42" s="76"/>
      <c r="M42" s="60"/>
      <c r="N42" s="59"/>
      <c r="O42" s="59"/>
      <c r="P42" s="59"/>
      <c r="Q42" s="59"/>
      <c r="R42" s="59"/>
      <c r="S42" s="59"/>
      <c r="T42" s="59"/>
      <c r="U42" s="59"/>
      <c r="V42" s="57"/>
      <c r="W42" s="57"/>
      <c r="X42" s="57"/>
      <c r="Y42" s="57"/>
      <c r="Z42" s="57"/>
      <c r="AA42" s="57"/>
      <c r="AB42" s="57"/>
    </row>
    <row r="43" spans="1:28" ht="12.75" customHeight="1">
      <c r="A43" s="77" t="s">
        <v>39</v>
      </c>
      <c r="B43" s="67"/>
      <c r="C43" s="67"/>
      <c r="D43" s="67"/>
      <c r="E43" s="67"/>
      <c r="F43" s="67"/>
      <c r="G43" s="67"/>
      <c r="H43" s="67"/>
      <c r="I43" s="67"/>
      <c r="J43" s="78"/>
      <c r="K43" s="79"/>
      <c r="L43" s="79"/>
      <c r="M43" s="80"/>
      <c r="N43" s="59"/>
      <c r="O43" s="59"/>
      <c r="P43" s="59"/>
      <c r="Q43" s="59"/>
      <c r="R43" s="59"/>
      <c r="S43" s="59"/>
      <c r="T43" s="59"/>
      <c r="U43" s="59"/>
      <c r="V43" s="57"/>
      <c r="W43" s="57"/>
      <c r="X43" s="57"/>
      <c r="Y43" s="57"/>
      <c r="Z43" s="57"/>
      <c r="AA43" s="57"/>
      <c r="AB43" s="57"/>
    </row>
    <row r="44" spans="1:21" ht="12.75">
      <c r="A44" s="81" t="s">
        <v>40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  <c r="L44" s="83"/>
      <c r="M44" s="84"/>
      <c r="N44" s="82"/>
      <c r="O44" s="82"/>
      <c r="P44" s="82"/>
      <c r="Q44" s="82"/>
      <c r="R44" s="82"/>
      <c r="S44" s="82"/>
      <c r="T44" s="82"/>
      <c r="U44" s="85" t="s">
        <v>51</v>
      </c>
    </row>
    <row r="45" spans="1:21" ht="12.75">
      <c r="A45" s="81" t="s">
        <v>41</v>
      </c>
      <c r="B45" s="82"/>
      <c r="C45" s="82"/>
      <c r="D45" s="82"/>
      <c r="E45" s="82"/>
      <c r="F45" s="128" t="s">
        <v>53</v>
      </c>
      <c r="G45" s="82"/>
      <c r="H45" s="82"/>
      <c r="I45" s="82"/>
      <c r="J45" s="82"/>
      <c r="K45" s="83"/>
      <c r="L45" s="83"/>
      <c r="M45" s="84"/>
      <c r="N45" s="82"/>
      <c r="O45" s="82"/>
      <c r="P45" s="82"/>
      <c r="Q45" s="82"/>
      <c r="R45" s="82"/>
      <c r="S45" s="82"/>
      <c r="T45" s="82"/>
      <c r="U45" s="8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/>
      <c r="I49" s="91"/>
      <c r="J49" s="91"/>
      <c r="K49" s="91"/>
      <c r="L49" s="91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95" t="s">
        <v>44</v>
      </c>
      <c r="I50" s="96" t="s">
        <v>45</v>
      </c>
      <c r="J50" s="97"/>
      <c r="K50" s="97"/>
      <c r="L50" s="97"/>
      <c r="M50" s="98">
        <v>0</v>
      </c>
      <c r="N50" s="99">
        <f aca="true" t="shared" si="10" ref="N50:V50">M51+1</f>
        <v>15001</v>
      </c>
      <c r="O50" s="99">
        <f t="shared" si="10"/>
        <v>16251</v>
      </c>
      <c r="P50" s="99">
        <f t="shared" si="10"/>
        <v>22501</v>
      </c>
      <c r="Q50" s="99">
        <f t="shared" si="10"/>
        <v>24376</v>
      </c>
      <c r="R50" s="99">
        <f t="shared" si="10"/>
        <v>25001</v>
      </c>
      <c r="S50" s="99">
        <f t="shared" si="10"/>
        <v>30001</v>
      </c>
      <c r="T50" s="99">
        <f t="shared" si="10"/>
        <v>32501</v>
      </c>
      <c r="U50" s="99">
        <f t="shared" si="10"/>
        <v>37501</v>
      </c>
      <c r="V50" s="100">
        <f t="shared" si="10"/>
        <v>50001</v>
      </c>
    </row>
    <row r="51" spans="1:22" ht="12.75">
      <c r="A51" s="86"/>
      <c r="B51" s="87"/>
      <c r="C51" s="87"/>
      <c r="D51" s="87"/>
      <c r="E51" s="87"/>
      <c r="F51" s="87"/>
      <c r="G51" s="87"/>
      <c r="H51" s="101"/>
      <c r="I51" s="97"/>
      <c r="J51" s="97"/>
      <c r="K51" s="97"/>
      <c r="L51" s="97"/>
      <c r="M51" s="98">
        <v>15000</v>
      </c>
      <c r="N51" s="98">
        <v>16250</v>
      </c>
      <c r="O51" s="98">
        <v>22500</v>
      </c>
      <c r="P51" s="98">
        <v>24375</v>
      </c>
      <c r="Q51" s="98">
        <v>25000</v>
      </c>
      <c r="R51" s="98">
        <v>30000</v>
      </c>
      <c r="S51" s="98">
        <v>32500</v>
      </c>
      <c r="T51" s="98">
        <v>37500</v>
      </c>
      <c r="U51" s="98">
        <v>50000</v>
      </c>
      <c r="V51" s="100">
        <v>999999</v>
      </c>
    </row>
    <row r="52" spans="1:22" ht="12.75">
      <c r="A52" s="86"/>
      <c r="B52" s="87"/>
      <c r="C52" s="87"/>
      <c r="D52" s="87"/>
      <c r="E52" s="87"/>
      <c r="F52" s="87"/>
      <c r="G52" s="87"/>
      <c r="H52" s="101"/>
      <c r="I52" s="97"/>
      <c r="J52" s="97"/>
      <c r="K52" s="97"/>
      <c r="L52" s="97"/>
      <c r="M52" s="102"/>
      <c r="N52" s="102"/>
      <c r="O52" s="102"/>
      <c r="P52" s="102"/>
      <c r="Q52" s="102"/>
      <c r="R52" s="102"/>
      <c r="S52" s="102"/>
      <c r="T52" s="102"/>
      <c r="U52" s="102"/>
      <c r="V52" s="103"/>
    </row>
    <row r="53" spans="1:22" ht="12.75">
      <c r="A53" s="86"/>
      <c r="B53" s="87"/>
      <c r="C53" s="87"/>
      <c r="D53" s="87"/>
      <c r="E53" s="87"/>
      <c r="F53" s="87"/>
      <c r="G53" s="87"/>
      <c r="H53" s="104">
        <v>1</v>
      </c>
      <c r="I53" s="97" t="s">
        <v>46</v>
      </c>
      <c r="J53" s="97"/>
      <c r="K53" s="97"/>
      <c r="L53" s="97"/>
      <c r="M53" s="105">
        <v>0.5</v>
      </c>
      <c r="N53" s="105">
        <v>0.5</v>
      </c>
      <c r="O53" s="105">
        <v>0.5</v>
      </c>
      <c r="P53" s="105">
        <v>0.5</v>
      </c>
      <c r="Q53" s="105">
        <v>0.5</v>
      </c>
      <c r="R53" s="106">
        <v>0.5</v>
      </c>
      <c r="S53" s="106">
        <v>0.2</v>
      </c>
      <c r="T53" s="105">
        <v>0.1</v>
      </c>
      <c r="U53" s="106">
        <v>0.1</v>
      </c>
      <c r="V53" s="107">
        <v>0</v>
      </c>
    </row>
    <row r="54" spans="1:22" ht="12.75">
      <c r="A54" s="86"/>
      <c r="B54" s="87"/>
      <c r="C54" s="87"/>
      <c r="D54" s="87"/>
      <c r="E54" s="87"/>
      <c r="F54" s="87"/>
      <c r="G54" s="87"/>
      <c r="H54" s="104">
        <v>2</v>
      </c>
      <c r="I54" s="97" t="s">
        <v>47</v>
      </c>
      <c r="J54" s="97"/>
      <c r="K54" s="97"/>
      <c r="L54" s="97"/>
      <c r="M54" s="105">
        <v>0.5</v>
      </c>
      <c r="N54" s="105">
        <v>0.5</v>
      </c>
      <c r="O54" s="106">
        <v>0.5</v>
      </c>
      <c r="P54" s="106">
        <v>0.2</v>
      </c>
      <c r="Q54" s="105">
        <v>0.1</v>
      </c>
      <c r="R54" s="105">
        <v>0.1</v>
      </c>
      <c r="S54" s="105">
        <v>0.1</v>
      </c>
      <c r="T54" s="106">
        <v>0.1</v>
      </c>
      <c r="U54" s="105">
        <v>0</v>
      </c>
      <c r="V54" s="107">
        <v>0</v>
      </c>
    </row>
    <row r="55" spans="1:22" ht="13.5" thickBot="1">
      <c r="A55" s="86"/>
      <c r="B55" s="87"/>
      <c r="C55" s="87"/>
      <c r="D55" s="87"/>
      <c r="E55" s="87"/>
      <c r="F55" s="87"/>
      <c r="G55" s="87"/>
      <c r="H55" s="108">
        <v>3</v>
      </c>
      <c r="I55" s="109" t="s">
        <v>48</v>
      </c>
      <c r="J55" s="109"/>
      <c r="K55" s="109"/>
      <c r="L55" s="109"/>
      <c r="M55" s="110">
        <v>0.5</v>
      </c>
      <c r="N55" s="110">
        <v>0.2</v>
      </c>
      <c r="O55" s="111">
        <v>0.1</v>
      </c>
      <c r="P55" s="111">
        <v>0.1</v>
      </c>
      <c r="Q55" s="110">
        <v>0.1</v>
      </c>
      <c r="R55" s="111">
        <v>0</v>
      </c>
      <c r="S55" s="111">
        <v>0</v>
      </c>
      <c r="T55" s="111">
        <v>0</v>
      </c>
      <c r="U55" s="111">
        <v>0</v>
      </c>
      <c r="V55" s="112">
        <v>0</v>
      </c>
    </row>
    <row r="56" spans="1:21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87"/>
      <c r="O56" s="87"/>
      <c r="P56" s="87"/>
      <c r="Q56" s="87"/>
      <c r="R56" s="87"/>
      <c r="S56" s="87"/>
      <c r="T56" s="87"/>
      <c r="U56" s="87"/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113">
        <v>0.5</v>
      </c>
      <c r="N58" s="113">
        <v>0.2</v>
      </c>
      <c r="O58" s="113">
        <v>0.1</v>
      </c>
      <c r="P58" s="113">
        <v>0.5</v>
      </c>
      <c r="Q58" s="113">
        <v>0.2</v>
      </c>
      <c r="R58" s="113">
        <v>0.1</v>
      </c>
      <c r="S58" s="113">
        <v>0.5</v>
      </c>
      <c r="T58" s="113">
        <v>0.2</v>
      </c>
      <c r="U58" s="113">
        <v>0.1</v>
      </c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</sheetData>
  <sheetProtection/>
  <mergeCells count="6">
    <mergeCell ref="J14:K14"/>
    <mergeCell ref="A1:U1"/>
    <mergeCell ref="A5:U7"/>
    <mergeCell ref="M10:O10"/>
    <mergeCell ref="P10:R10"/>
    <mergeCell ref="S10:U10"/>
  </mergeCells>
  <hyperlinks>
    <hyperlink ref="F45" r:id="rId1" display="www.consultRMS.com"/>
  </hyperlinks>
  <printOptions/>
  <pageMargins left="0.75" right="0.5" top="0.75" bottom="0.5" header="0.5" footer="0.5"/>
  <pageSetup horizontalDpi="600" verticalDpi="60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48"/>
  <sheetViews>
    <sheetView zoomScalePageLayoutView="0" workbookViewId="0" topLeftCell="A13">
      <selection activeCell="A1" sqref="A1:U46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21" t="str">
        <f>CONCATENATE("RETIREMENT  SAVER'S  CREDIT,  WHEN  THERE  IS  A  ",W15,"%  MATCH")</f>
        <v>RETIREMENT  SAVER'S  CREDIT,  WHEN  THERE  IS  A  100%  MATCH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K50</f>
        <v>2010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 Match'!A5:U7</f>
        <v>Answer: Consider the following examples.  Here we show the "true cost" of saving as little as $10 per week --- the cost after accounting for a tax deduction and the tax credit.  Then we show the total contribution, including a company match.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VLOOKUP(M48,status,2)</f>
        <v>MARRIED FILING JOINT</v>
      </c>
      <c r="N10" s="328"/>
      <c r="O10" s="329"/>
      <c r="P10" s="327" t="str">
        <f>VLOOKUP(P48,status,2)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56"/>
      <c r="N11" s="205"/>
      <c r="O11" s="209"/>
      <c r="P11" s="256"/>
      <c r="Q11" s="205"/>
      <c r="R11" s="209"/>
      <c r="S11" s="256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11">
        <f>R53</f>
        <v>33500</v>
      </c>
      <c r="N12" s="212">
        <f>S53</f>
        <v>36000</v>
      </c>
      <c r="O12" s="212">
        <f>U53</f>
        <v>55500</v>
      </c>
      <c r="P12" s="211">
        <f>O53</f>
        <v>25125</v>
      </c>
      <c r="Q12" s="212">
        <f>P53</f>
        <v>27000</v>
      </c>
      <c r="R12" s="212">
        <f>T53</f>
        <v>41625</v>
      </c>
      <c r="S12" s="211">
        <f>M53</f>
        <v>16750</v>
      </c>
      <c r="T12" s="212">
        <f>N53</f>
        <v>18000</v>
      </c>
      <c r="U12" s="213">
        <f>Q53</f>
        <v>27750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11"/>
      <c r="N13" s="212"/>
      <c r="O13" s="213"/>
      <c r="P13" s="211"/>
      <c r="Q13" s="212"/>
      <c r="R13" s="213"/>
      <c r="S13" s="211"/>
      <c r="T13" s="212"/>
      <c r="U13" s="213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11">
        <f aca="true" t="shared" si="0" ref="M14:U14">52*$J$14</f>
        <v>520</v>
      </c>
      <c r="N14" s="212">
        <f t="shared" si="0"/>
        <v>520</v>
      </c>
      <c r="O14" s="212">
        <f t="shared" si="0"/>
        <v>520</v>
      </c>
      <c r="P14" s="211">
        <f t="shared" si="0"/>
        <v>520</v>
      </c>
      <c r="Q14" s="212">
        <f t="shared" si="0"/>
        <v>520</v>
      </c>
      <c r="R14" s="212">
        <f t="shared" si="0"/>
        <v>520</v>
      </c>
      <c r="S14" s="211">
        <f t="shared" si="0"/>
        <v>520</v>
      </c>
      <c r="T14" s="212">
        <f t="shared" si="0"/>
        <v>520</v>
      </c>
      <c r="U14" s="213">
        <f t="shared" si="0"/>
        <v>520</v>
      </c>
    </row>
    <row r="15" spans="1:23" ht="12.75">
      <c r="A15" s="182">
        <f>A14-1</f>
        <v>-4</v>
      </c>
      <c r="B15" s="183"/>
      <c r="C15" s="183" t="s">
        <v>16</v>
      </c>
      <c r="D15" s="183"/>
      <c r="E15" s="183"/>
      <c r="F15" s="183"/>
      <c r="G15" s="183"/>
      <c r="H15" s="205"/>
      <c r="I15" s="320">
        <v>1</v>
      </c>
      <c r="J15" s="320"/>
      <c r="K15" s="257" t="s">
        <v>17</v>
      </c>
      <c r="L15" s="214">
        <f>A14</f>
        <v>-3</v>
      </c>
      <c r="M15" s="211">
        <f aca="true" t="shared" si="1" ref="M15:U15">$I15*M14</f>
        <v>520</v>
      </c>
      <c r="N15" s="212">
        <f t="shared" si="1"/>
        <v>520</v>
      </c>
      <c r="O15" s="213">
        <f t="shared" si="1"/>
        <v>520</v>
      </c>
      <c r="P15" s="211">
        <f t="shared" si="1"/>
        <v>520</v>
      </c>
      <c r="Q15" s="212">
        <f t="shared" si="1"/>
        <v>520</v>
      </c>
      <c r="R15" s="213">
        <f t="shared" si="1"/>
        <v>520</v>
      </c>
      <c r="S15" s="211">
        <f t="shared" si="1"/>
        <v>520</v>
      </c>
      <c r="T15" s="212">
        <f t="shared" si="1"/>
        <v>520</v>
      </c>
      <c r="U15" s="213">
        <f t="shared" si="1"/>
        <v>520</v>
      </c>
      <c r="W15" s="126">
        <f>I15*100</f>
        <v>100</v>
      </c>
    </row>
    <row r="16" spans="1:21" ht="6" customHeight="1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11"/>
      <c r="N16" s="212"/>
      <c r="O16" s="213"/>
      <c r="P16" s="211"/>
      <c r="Q16" s="212"/>
      <c r="R16" s="213"/>
      <c r="S16" s="211"/>
      <c r="T16" s="212"/>
      <c r="U16" s="213"/>
    </row>
    <row r="17" spans="1:21" ht="12.75">
      <c r="A17" s="182">
        <f>A15-1</f>
        <v>-5</v>
      </c>
      <c r="B17" s="183"/>
      <c r="C17" s="183" t="s">
        <v>18</v>
      </c>
      <c r="D17" s="183"/>
      <c r="E17" s="183"/>
      <c r="F17" s="183"/>
      <c r="G17" s="183"/>
      <c r="H17" s="183"/>
      <c r="I17" s="183"/>
      <c r="J17" s="183"/>
      <c r="K17" s="183"/>
      <c r="L17" s="183"/>
      <c r="M17" s="215">
        <f aca="true" t="shared" si="2" ref="M17:U17">HLOOKUP(M12,$M$52:$V$57,M48+3,TRUE)</f>
        <v>0.5</v>
      </c>
      <c r="N17" s="216">
        <f t="shared" si="2"/>
        <v>0.2</v>
      </c>
      <c r="O17" s="216">
        <f t="shared" si="2"/>
        <v>0.1</v>
      </c>
      <c r="P17" s="215">
        <f t="shared" si="2"/>
        <v>0.5</v>
      </c>
      <c r="Q17" s="216">
        <f t="shared" si="2"/>
        <v>0.2</v>
      </c>
      <c r="R17" s="216">
        <f t="shared" si="2"/>
        <v>0.1</v>
      </c>
      <c r="S17" s="215">
        <f t="shared" si="2"/>
        <v>0.5</v>
      </c>
      <c r="T17" s="216">
        <f t="shared" si="2"/>
        <v>0.2</v>
      </c>
      <c r="U17" s="217">
        <f t="shared" si="2"/>
        <v>0.1</v>
      </c>
    </row>
    <row r="18" spans="1:21" ht="6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211"/>
      <c r="N18" s="212"/>
      <c r="O18" s="213"/>
      <c r="P18" s="211"/>
      <c r="Q18" s="212"/>
      <c r="R18" s="213"/>
      <c r="S18" s="211"/>
      <c r="T18" s="212"/>
      <c r="U18" s="213"/>
    </row>
    <row r="19" spans="1:21" ht="12.75">
      <c r="A19" s="182">
        <f>A17-1</f>
        <v>-6</v>
      </c>
      <c r="B19" s="183"/>
      <c r="C19" s="183" t="s">
        <v>19</v>
      </c>
      <c r="D19" s="183"/>
      <c r="E19" s="183"/>
      <c r="F19" s="183"/>
      <c r="G19" s="183"/>
      <c r="H19" s="183"/>
      <c r="I19" s="183"/>
      <c r="J19" s="183"/>
      <c r="K19" s="183"/>
      <c r="L19" s="218" t="s">
        <v>20</v>
      </c>
      <c r="M19" s="211">
        <f aca="true" t="shared" si="3" ref="M19:U19">M14*$P$34</f>
        <v>104</v>
      </c>
      <c r="N19" s="212">
        <f t="shared" si="3"/>
        <v>104</v>
      </c>
      <c r="O19" s="213">
        <f t="shared" si="3"/>
        <v>104</v>
      </c>
      <c r="P19" s="211">
        <f t="shared" si="3"/>
        <v>104</v>
      </c>
      <c r="Q19" s="212">
        <f t="shared" si="3"/>
        <v>104</v>
      </c>
      <c r="R19" s="213">
        <f t="shared" si="3"/>
        <v>104</v>
      </c>
      <c r="S19" s="211">
        <f t="shared" si="3"/>
        <v>104</v>
      </c>
      <c r="T19" s="212">
        <f t="shared" si="3"/>
        <v>104</v>
      </c>
      <c r="U19" s="213">
        <f t="shared" si="3"/>
        <v>104</v>
      </c>
    </row>
    <row r="20" spans="1:21" ht="12.75">
      <c r="A20" s="182">
        <f>A19-1</f>
        <v>-7</v>
      </c>
      <c r="B20" s="183"/>
      <c r="C20" s="183"/>
      <c r="D20" s="205"/>
      <c r="E20" s="183"/>
      <c r="F20" s="183"/>
      <c r="G20" s="183"/>
      <c r="H20" s="183"/>
      <c r="I20" s="183"/>
      <c r="J20" s="183"/>
      <c r="K20" s="183"/>
      <c r="L20" s="218" t="s">
        <v>21</v>
      </c>
      <c r="M20" s="211">
        <f aca="true" t="shared" si="4" ref="M20:U20">M17*MIN(M14,2000)</f>
        <v>260</v>
      </c>
      <c r="N20" s="212">
        <f t="shared" si="4"/>
        <v>104</v>
      </c>
      <c r="O20" s="213">
        <f t="shared" si="4"/>
        <v>52</v>
      </c>
      <c r="P20" s="211">
        <f t="shared" si="4"/>
        <v>260</v>
      </c>
      <c r="Q20" s="212">
        <f t="shared" si="4"/>
        <v>104</v>
      </c>
      <c r="R20" s="213">
        <f t="shared" si="4"/>
        <v>52</v>
      </c>
      <c r="S20" s="211">
        <f t="shared" si="4"/>
        <v>260</v>
      </c>
      <c r="T20" s="212">
        <f t="shared" si="4"/>
        <v>104</v>
      </c>
      <c r="U20" s="213">
        <f t="shared" si="4"/>
        <v>52</v>
      </c>
    </row>
    <row r="21" spans="1:21" ht="6" customHeight="1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211"/>
      <c r="N21" s="212"/>
      <c r="O21" s="213"/>
      <c r="P21" s="211"/>
      <c r="Q21" s="212"/>
      <c r="R21" s="213"/>
      <c r="S21" s="211"/>
      <c r="T21" s="212"/>
      <c r="U21" s="213"/>
    </row>
    <row r="22" spans="1:21" ht="12.75">
      <c r="A22" s="182">
        <f>A20-1</f>
        <v>-8</v>
      </c>
      <c r="B22" s="183"/>
      <c r="C22" s="183" t="s">
        <v>22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211"/>
      <c r="N22" s="212"/>
      <c r="O22" s="213"/>
      <c r="P22" s="211"/>
      <c r="Q22" s="212"/>
      <c r="R22" s="213"/>
      <c r="S22" s="211"/>
      <c r="T22" s="212"/>
      <c r="U22" s="213"/>
    </row>
    <row r="23" spans="1:21" ht="12.75">
      <c r="A23" s="182">
        <f>A22-1</f>
        <v>-9</v>
      </c>
      <c r="B23" s="183"/>
      <c r="C23" s="183"/>
      <c r="D23" s="183" t="s">
        <v>23</v>
      </c>
      <c r="E23" s="183"/>
      <c r="F23" s="183"/>
      <c r="G23" s="183"/>
      <c r="H23" s="214">
        <f>A14</f>
        <v>-3</v>
      </c>
      <c r="I23" s="214" t="str">
        <f>"-"</f>
        <v>-</v>
      </c>
      <c r="J23" s="214">
        <f>A19</f>
        <v>-6</v>
      </c>
      <c r="K23" s="214" t="str">
        <f>"-"</f>
        <v>-</v>
      </c>
      <c r="L23" s="214">
        <f>A20</f>
        <v>-7</v>
      </c>
      <c r="M23" s="211">
        <f aca="true" t="shared" si="5" ref="M23:U23">M14-M19-M20</f>
        <v>156</v>
      </c>
      <c r="N23" s="212">
        <f t="shared" si="5"/>
        <v>312</v>
      </c>
      <c r="O23" s="213">
        <f t="shared" si="5"/>
        <v>364</v>
      </c>
      <c r="P23" s="211">
        <f t="shared" si="5"/>
        <v>156</v>
      </c>
      <c r="Q23" s="212">
        <f t="shared" si="5"/>
        <v>312</v>
      </c>
      <c r="R23" s="213">
        <f t="shared" si="5"/>
        <v>364</v>
      </c>
      <c r="S23" s="211">
        <f t="shared" si="5"/>
        <v>156</v>
      </c>
      <c r="T23" s="212">
        <f t="shared" si="5"/>
        <v>312</v>
      </c>
      <c r="U23" s="213">
        <f t="shared" si="5"/>
        <v>364</v>
      </c>
    </row>
    <row r="24" spans="1:21" ht="12.75">
      <c r="A24" s="182">
        <f>A23-1</f>
        <v>-10</v>
      </c>
      <c r="B24" s="183"/>
      <c r="C24" s="183"/>
      <c r="D24" s="183" t="s">
        <v>24</v>
      </c>
      <c r="E24" s="183"/>
      <c r="F24" s="183"/>
      <c r="G24" s="183"/>
      <c r="H24" s="214">
        <f>A23</f>
        <v>-9</v>
      </c>
      <c r="I24" s="219" t="s">
        <v>25</v>
      </c>
      <c r="J24" s="219">
        <v>52</v>
      </c>
      <c r="K24" s="183"/>
      <c r="L24" s="183"/>
      <c r="M24" s="220">
        <f aca="true" t="shared" si="6" ref="M24:U24">M23/52</f>
        <v>3</v>
      </c>
      <c r="N24" s="221">
        <f t="shared" si="6"/>
        <v>6</v>
      </c>
      <c r="O24" s="222">
        <f t="shared" si="6"/>
        <v>7</v>
      </c>
      <c r="P24" s="220">
        <f t="shared" si="6"/>
        <v>3</v>
      </c>
      <c r="Q24" s="221">
        <f t="shared" si="6"/>
        <v>6</v>
      </c>
      <c r="R24" s="222">
        <f t="shared" si="6"/>
        <v>7</v>
      </c>
      <c r="S24" s="220">
        <f t="shared" si="6"/>
        <v>3</v>
      </c>
      <c r="T24" s="221">
        <f t="shared" si="6"/>
        <v>6</v>
      </c>
      <c r="U24" s="222">
        <f t="shared" si="6"/>
        <v>7</v>
      </c>
    </row>
    <row r="25" spans="1:21" ht="6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223"/>
      <c r="N25" s="224"/>
      <c r="O25" s="225"/>
      <c r="P25" s="223"/>
      <c r="Q25" s="224"/>
      <c r="R25" s="225"/>
      <c r="S25" s="223"/>
      <c r="T25" s="224"/>
      <c r="U25" s="225"/>
    </row>
    <row r="26" spans="1:21" ht="12.75">
      <c r="A26" s="182">
        <f>A24-1</f>
        <v>-11</v>
      </c>
      <c r="B26" s="183"/>
      <c r="C26" s="183" t="s">
        <v>26</v>
      </c>
      <c r="D26" s="183"/>
      <c r="E26" s="183"/>
      <c r="F26" s="183"/>
      <c r="G26" s="183" t="s">
        <v>23</v>
      </c>
      <c r="H26" s="183"/>
      <c r="I26" s="183"/>
      <c r="J26" s="214">
        <f>A14</f>
        <v>-3</v>
      </c>
      <c r="K26" s="219" t="str">
        <f>"+"</f>
        <v>+</v>
      </c>
      <c r="L26" s="214">
        <f>A15</f>
        <v>-4</v>
      </c>
      <c r="M26" s="211">
        <f aca="true" t="shared" si="7" ref="M26:U26">M14+M15</f>
        <v>1040</v>
      </c>
      <c r="N26" s="212">
        <f t="shared" si="7"/>
        <v>1040</v>
      </c>
      <c r="O26" s="213">
        <f t="shared" si="7"/>
        <v>1040</v>
      </c>
      <c r="P26" s="211">
        <f t="shared" si="7"/>
        <v>1040</v>
      </c>
      <c r="Q26" s="212">
        <f t="shared" si="7"/>
        <v>1040</v>
      </c>
      <c r="R26" s="213">
        <f t="shared" si="7"/>
        <v>1040</v>
      </c>
      <c r="S26" s="211">
        <f t="shared" si="7"/>
        <v>1040</v>
      </c>
      <c r="T26" s="212">
        <f t="shared" si="7"/>
        <v>1040</v>
      </c>
      <c r="U26" s="213">
        <f t="shared" si="7"/>
        <v>1040</v>
      </c>
    </row>
    <row r="27" spans="1:21" ht="12.75">
      <c r="A27" s="182"/>
      <c r="B27" s="183"/>
      <c r="C27" s="183"/>
      <c r="D27" s="183"/>
      <c r="E27" s="183"/>
      <c r="F27" s="183"/>
      <c r="G27" s="183" t="s">
        <v>27</v>
      </c>
      <c r="H27" s="183"/>
      <c r="I27" s="183"/>
      <c r="J27" s="214">
        <f>A26</f>
        <v>-11</v>
      </c>
      <c r="K27" s="219" t="s">
        <v>25</v>
      </c>
      <c r="L27" s="219">
        <v>52</v>
      </c>
      <c r="M27" s="220">
        <f aca="true" t="shared" si="8" ref="M27:U27">M26/52</f>
        <v>20</v>
      </c>
      <c r="N27" s="221">
        <f t="shared" si="8"/>
        <v>20</v>
      </c>
      <c r="O27" s="222">
        <f t="shared" si="8"/>
        <v>20</v>
      </c>
      <c r="P27" s="220">
        <f t="shared" si="8"/>
        <v>20</v>
      </c>
      <c r="Q27" s="221">
        <f t="shared" si="8"/>
        <v>20</v>
      </c>
      <c r="R27" s="222">
        <f t="shared" si="8"/>
        <v>20</v>
      </c>
      <c r="S27" s="220">
        <f t="shared" si="8"/>
        <v>20</v>
      </c>
      <c r="T27" s="221">
        <f t="shared" si="8"/>
        <v>20</v>
      </c>
      <c r="U27" s="222">
        <f t="shared" si="8"/>
        <v>20</v>
      </c>
    </row>
    <row r="28" spans="1:21" ht="6" customHeight="1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1"/>
      <c r="T28" s="212"/>
      <c r="U28" s="213"/>
    </row>
    <row r="29" spans="1:21" ht="12.75">
      <c r="A29" s="182">
        <f>A26-1</f>
        <v>-12</v>
      </c>
      <c r="B29" s="183"/>
      <c r="C29" s="183" t="s">
        <v>28</v>
      </c>
      <c r="D29" s="183"/>
      <c r="E29" s="183"/>
      <c r="F29" s="183"/>
      <c r="G29" s="183"/>
      <c r="H29" s="183"/>
      <c r="I29" s="183"/>
      <c r="J29" s="183"/>
      <c r="K29" s="183"/>
      <c r="L29" s="183"/>
      <c r="M29" s="211"/>
      <c r="N29" s="212"/>
      <c r="O29" s="213"/>
      <c r="P29" s="211"/>
      <c r="Q29" s="212"/>
      <c r="R29" s="213"/>
      <c r="S29" s="211"/>
      <c r="T29" s="212"/>
      <c r="U29" s="213"/>
    </row>
    <row r="30" spans="1:21" ht="12.75">
      <c r="A30" s="182"/>
      <c r="B30" s="183"/>
      <c r="C30" s="183"/>
      <c r="D30" s="218"/>
      <c r="E30" s="183"/>
      <c r="F30" s="183"/>
      <c r="G30" s="183"/>
      <c r="H30" s="183"/>
      <c r="I30" s="183"/>
      <c r="J30" s="183"/>
      <c r="K30" s="183"/>
      <c r="L30" s="218" t="s">
        <v>29</v>
      </c>
      <c r="M30" s="226">
        <f aca="true" t="shared" si="9" ref="M30:U30">M26/M23-1</f>
        <v>5.666666666666667</v>
      </c>
      <c r="N30" s="227">
        <f t="shared" si="9"/>
        <v>2.3333333333333335</v>
      </c>
      <c r="O30" s="228">
        <f t="shared" si="9"/>
        <v>1.8571428571428572</v>
      </c>
      <c r="P30" s="226">
        <f t="shared" si="9"/>
        <v>5.666666666666667</v>
      </c>
      <c r="Q30" s="227">
        <f t="shared" si="9"/>
        <v>2.3333333333333335</v>
      </c>
      <c r="R30" s="228">
        <f t="shared" si="9"/>
        <v>1.8571428571428572</v>
      </c>
      <c r="S30" s="226">
        <f t="shared" si="9"/>
        <v>5.666666666666667</v>
      </c>
      <c r="T30" s="227">
        <f t="shared" si="9"/>
        <v>2.3333333333333335</v>
      </c>
      <c r="U30" s="228">
        <f t="shared" si="9"/>
        <v>1.8571428571428572</v>
      </c>
    </row>
    <row r="31" spans="1:21" ht="6" customHeigh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30"/>
      <c r="O31" s="232"/>
      <c r="P31" s="233"/>
      <c r="Q31" s="230"/>
      <c r="R31" s="232"/>
      <c r="S31" s="233"/>
      <c r="T31" s="230"/>
      <c r="U31" s="232"/>
    </row>
    <row r="32" spans="1:28" ht="9.75" customHeigh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>
        <f aca="true" t="shared" si="10" ref="M32:U32">IF(OR(M17&lt;M60,M17&gt;M60),"PROBLEM","")</f>
      </c>
      <c r="N32" s="236">
        <f t="shared" si="10"/>
      </c>
      <c r="O32" s="236">
        <f t="shared" si="10"/>
      </c>
      <c r="P32" s="236">
        <f t="shared" si="10"/>
      </c>
      <c r="Q32" s="236">
        <f t="shared" si="10"/>
      </c>
      <c r="R32" s="236">
        <f t="shared" si="10"/>
      </c>
      <c r="S32" s="236">
        <f t="shared" si="10"/>
      </c>
      <c r="T32" s="236">
        <f t="shared" si="10"/>
      </c>
      <c r="U32" s="237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238" t="s">
        <v>30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41"/>
      <c r="V33" s="57"/>
      <c r="W33" s="57"/>
      <c r="X33" s="57"/>
      <c r="Y33" s="57"/>
      <c r="Z33" s="57"/>
      <c r="AA33" s="57"/>
      <c r="AB33" s="57"/>
    </row>
    <row r="34" spans="1:28" ht="12.75">
      <c r="A34" s="242">
        <v>1</v>
      </c>
      <c r="B34" s="239"/>
      <c r="C34" s="239" t="s">
        <v>31</v>
      </c>
      <c r="D34" s="239"/>
      <c r="E34" s="239"/>
      <c r="F34" s="239"/>
      <c r="G34" s="239"/>
      <c r="H34" s="205"/>
      <c r="I34" s="205"/>
      <c r="J34" s="243"/>
      <c r="K34" s="205"/>
      <c r="L34" s="205"/>
      <c r="M34" s="240"/>
      <c r="N34" s="243"/>
      <c r="O34" s="239"/>
      <c r="P34" s="244">
        <v>0.2</v>
      </c>
      <c r="Q34" s="245" t="s">
        <v>32</v>
      </c>
      <c r="R34" s="239"/>
      <c r="S34" s="239"/>
      <c r="T34" s="239"/>
      <c r="U34" s="246"/>
      <c r="V34" s="57"/>
      <c r="W34" s="57"/>
      <c r="X34" s="57"/>
      <c r="Y34" s="57"/>
      <c r="Z34" s="57"/>
      <c r="AA34" s="57"/>
      <c r="AB34" s="57"/>
    </row>
    <row r="35" spans="1:28" ht="12.75">
      <c r="A35" s="242">
        <v>2</v>
      </c>
      <c r="B35" s="239"/>
      <c r="C35" s="239" t="s">
        <v>33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3</v>
      </c>
      <c r="B36" s="239"/>
      <c r="C36" s="239" t="s">
        <v>34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4</v>
      </c>
      <c r="B37" s="239"/>
      <c r="C37" s="239" t="s">
        <v>35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5</v>
      </c>
      <c r="B38" s="239"/>
      <c r="C38" s="239" t="s">
        <v>36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>
        <v>6</v>
      </c>
      <c r="B39" s="239"/>
      <c r="C39" s="239" t="s">
        <v>37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8"/>
      <c r="V39" s="57"/>
      <c r="W39" s="57"/>
      <c r="X39" s="57"/>
      <c r="Y39" s="57"/>
      <c r="Z39" s="57"/>
      <c r="AA39" s="57"/>
      <c r="AB39" s="57"/>
    </row>
    <row r="40" spans="1:28" ht="12.75">
      <c r="A40" s="242"/>
      <c r="B40" s="239"/>
      <c r="C40" s="239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185" t="s">
        <v>38</v>
      </c>
      <c r="U40" s="249">
        <f>K51</f>
        <v>40199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2"/>
      <c r="K41" s="253"/>
      <c r="L41" s="253"/>
      <c r="M41" s="254"/>
      <c r="N41" s="251"/>
      <c r="O41" s="251"/>
      <c r="P41" s="251"/>
      <c r="Q41" s="251"/>
      <c r="R41" s="251"/>
      <c r="S41" s="251"/>
      <c r="T41" s="251"/>
      <c r="U41" s="255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6" customHeight="1">
      <c r="A43" s="242"/>
      <c r="B43" s="239"/>
      <c r="C43" s="239"/>
      <c r="D43" s="239"/>
      <c r="E43" s="239"/>
      <c r="F43" s="239"/>
      <c r="G43" s="239"/>
      <c r="H43" s="239"/>
      <c r="I43" s="239"/>
      <c r="J43" s="243"/>
      <c r="K43" s="244"/>
      <c r="L43" s="244"/>
      <c r="M43" s="240"/>
      <c r="N43" s="239"/>
      <c r="O43" s="239"/>
      <c r="P43" s="239"/>
      <c r="Q43" s="239"/>
      <c r="R43" s="239"/>
      <c r="S43" s="239"/>
      <c r="T43" s="239"/>
      <c r="U43" s="241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263" t="s">
        <v>39</v>
      </c>
      <c r="B44" s="258"/>
      <c r="C44" s="258"/>
      <c r="D44" s="258"/>
      <c r="E44" s="258"/>
      <c r="F44" s="258"/>
      <c r="G44" s="258"/>
      <c r="H44" s="258"/>
      <c r="I44" s="258"/>
      <c r="J44" s="259"/>
      <c r="K44" s="260"/>
      <c r="L44" s="260"/>
      <c r="M44" s="261"/>
      <c r="N44" s="262"/>
      <c r="O44" s="262"/>
      <c r="P44" s="262"/>
      <c r="Q44" s="262"/>
      <c r="R44" s="262"/>
      <c r="S44" s="262"/>
      <c r="T44" s="262"/>
      <c r="U44" s="264"/>
      <c r="V44" s="57"/>
      <c r="W44" s="57"/>
      <c r="X44" s="57"/>
      <c r="Y44" s="57"/>
      <c r="Z44" s="57"/>
      <c r="AA44" s="57"/>
      <c r="AB44" s="57"/>
    </row>
    <row r="45" spans="1:21" ht="12.75">
      <c r="A45" s="265" t="s">
        <v>40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7"/>
      <c r="L45" s="267"/>
      <c r="M45" s="268"/>
      <c r="N45" s="266"/>
      <c r="O45" s="266"/>
      <c r="P45" s="266"/>
      <c r="Q45" s="266"/>
      <c r="R45" s="266"/>
      <c r="S45" s="266"/>
      <c r="T45" s="266"/>
      <c r="U45" s="269" t="s">
        <v>51</v>
      </c>
    </row>
    <row r="46" spans="1:21" ht="12.75">
      <c r="A46" s="270" t="s">
        <v>41</v>
      </c>
      <c r="B46" s="271"/>
      <c r="C46" s="271"/>
      <c r="D46" s="271"/>
      <c r="E46" s="271"/>
      <c r="F46" s="272" t="s">
        <v>53</v>
      </c>
      <c r="G46" s="271"/>
      <c r="H46" s="271"/>
      <c r="I46" s="271"/>
      <c r="J46" s="271"/>
      <c r="K46" s="273"/>
      <c r="L46" s="273"/>
      <c r="M46" s="274"/>
      <c r="N46" s="271"/>
      <c r="O46" s="271"/>
      <c r="P46" s="271"/>
      <c r="Q46" s="271"/>
      <c r="R46" s="271"/>
      <c r="S46" s="271"/>
      <c r="T46" s="271"/>
      <c r="U46" s="27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 t="s">
        <v>54</v>
      </c>
      <c r="I50" s="91"/>
      <c r="J50" s="91"/>
      <c r="K50" s="319">
        <v>2010</v>
      </c>
      <c r="L50" s="319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138" t="s">
        <v>74</v>
      </c>
      <c r="I51" s="3"/>
      <c r="J51" s="3"/>
      <c r="K51" s="318">
        <v>40199</v>
      </c>
      <c r="L51" s="318"/>
      <c r="M51" s="139"/>
      <c r="N51" s="139"/>
      <c r="O51" s="139"/>
      <c r="P51" s="139"/>
      <c r="Q51" s="139"/>
      <c r="R51" s="139"/>
      <c r="S51" s="139"/>
      <c r="T51" s="139"/>
      <c r="U51" s="38"/>
      <c r="V51" s="140"/>
    </row>
    <row r="52" spans="1:22" ht="12.75">
      <c r="A52" s="86"/>
      <c r="B52" s="87"/>
      <c r="C52" s="87"/>
      <c r="D52" s="87"/>
      <c r="E52" s="87"/>
      <c r="F52" s="87"/>
      <c r="G52" s="87"/>
      <c r="H52" s="95" t="s">
        <v>44</v>
      </c>
      <c r="I52" s="96" t="s">
        <v>45</v>
      </c>
      <c r="J52" s="97"/>
      <c r="K52" s="97"/>
      <c r="L52" s="97"/>
      <c r="M52" s="98">
        <v>0</v>
      </c>
      <c r="N52" s="99">
        <f aca="true" t="shared" si="11" ref="N52:V52">M53+1</f>
        <v>16751</v>
      </c>
      <c r="O52" s="99">
        <f t="shared" si="11"/>
        <v>18001</v>
      </c>
      <c r="P52" s="99">
        <f t="shared" si="11"/>
        <v>25126</v>
      </c>
      <c r="Q52" s="99">
        <f t="shared" si="11"/>
        <v>27001</v>
      </c>
      <c r="R52" s="99">
        <f t="shared" si="11"/>
        <v>27751</v>
      </c>
      <c r="S52" s="99">
        <f t="shared" si="11"/>
        <v>33501</v>
      </c>
      <c r="T52" s="99">
        <f t="shared" si="11"/>
        <v>36001</v>
      </c>
      <c r="U52" s="99">
        <f t="shared" si="11"/>
        <v>41626</v>
      </c>
      <c r="V52" s="100">
        <f t="shared" si="11"/>
        <v>55501</v>
      </c>
    </row>
    <row r="53" spans="1:22" ht="12.75">
      <c r="A53" s="86"/>
      <c r="B53" s="87"/>
      <c r="C53" s="87"/>
      <c r="D53" s="87"/>
      <c r="E53" s="87"/>
      <c r="F53" s="87"/>
      <c r="G53" s="130" t="s">
        <v>55</v>
      </c>
      <c r="H53" s="101"/>
      <c r="I53" s="97"/>
      <c r="J53" s="97"/>
      <c r="K53" s="97"/>
      <c r="L53" s="97"/>
      <c r="M53" s="176">
        <v>16750</v>
      </c>
      <c r="N53" s="176">
        <v>18000</v>
      </c>
      <c r="O53" s="176">
        <v>25125</v>
      </c>
      <c r="P53" s="176">
        <v>27000</v>
      </c>
      <c r="Q53" s="176">
        <v>27750</v>
      </c>
      <c r="R53" s="176">
        <v>33500</v>
      </c>
      <c r="S53" s="176">
        <v>36000</v>
      </c>
      <c r="T53" s="176">
        <v>41625</v>
      </c>
      <c r="U53" s="176">
        <v>55500</v>
      </c>
      <c r="V53" s="100">
        <v>999999</v>
      </c>
    </row>
    <row r="54" spans="1:22" ht="12.75">
      <c r="A54" s="86"/>
      <c r="B54" s="87"/>
      <c r="C54" s="87"/>
      <c r="D54" s="87"/>
      <c r="E54" s="87"/>
      <c r="F54" s="87"/>
      <c r="G54" s="87"/>
      <c r="H54" s="101"/>
      <c r="I54" s="97"/>
      <c r="J54" s="97"/>
      <c r="K54" s="97"/>
      <c r="L54" s="97"/>
      <c r="M54" s="102"/>
      <c r="N54" s="102"/>
      <c r="O54" s="102"/>
      <c r="P54" s="102"/>
      <c r="Q54" s="102"/>
      <c r="R54" s="102"/>
      <c r="S54" s="102"/>
      <c r="T54" s="102"/>
      <c r="U54" s="102"/>
      <c r="V54" s="103"/>
    </row>
    <row r="55" spans="1:22" ht="12.75">
      <c r="A55" s="86"/>
      <c r="B55" s="87"/>
      <c r="C55" s="87"/>
      <c r="D55" s="87"/>
      <c r="E55" s="87"/>
      <c r="F55" s="87"/>
      <c r="G55" s="87"/>
      <c r="H55" s="104">
        <v>1</v>
      </c>
      <c r="I55" s="97" t="s">
        <v>46</v>
      </c>
      <c r="J55" s="97"/>
      <c r="K55" s="97"/>
      <c r="L55" s="97"/>
      <c r="M55" s="131">
        <v>0.5</v>
      </c>
      <c r="N55" s="131">
        <v>0.5</v>
      </c>
      <c r="O55" s="131">
        <v>0.5</v>
      </c>
      <c r="P55" s="131">
        <v>0.5</v>
      </c>
      <c r="Q55" s="131">
        <v>0.5</v>
      </c>
      <c r="R55" s="132">
        <v>0.5</v>
      </c>
      <c r="S55" s="132">
        <v>0.2</v>
      </c>
      <c r="T55" s="131">
        <v>0.1</v>
      </c>
      <c r="U55" s="132">
        <v>0.1</v>
      </c>
      <c r="V55" s="107">
        <v>0</v>
      </c>
    </row>
    <row r="56" spans="1:22" ht="12.75">
      <c r="A56" s="86"/>
      <c r="B56" s="87"/>
      <c r="C56" s="87"/>
      <c r="D56" s="87"/>
      <c r="E56" s="87"/>
      <c r="F56" s="87"/>
      <c r="G56" s="87"/>
      <c r="H56" s="104">
        <v>2</v>
      </c>
      <c r="I56" s="97" t="s">
        <v>47</v>
      </c>
      <c r="J56" s="97"/>
      <c r="K56" s="97"/>
      <c r="L56" s="97"/>
      <c r="M56" s="131">
        <v>0.5</v>
      </c>
      <c r="N56" s="131">
        <v>0.5</v>
      </c>
      <c r="O56" s="132">
        <v>0.5</v>
      </c>
      <c r="P56" s="132">
        <v>0.2</v>
      </c>
      <c r="Q56" s="131">
        <v>0.1</v>
      </c>
      <c r="R56" s="131">
        <v>0.1</v>
      </c>
      <c r="S56" s="131">
        <v>0.1</v>
      </c>
      <c r="T56" s="132">
        <v>0.1</v>
      </c>
      <c r="U56" s="131">
        <v>0</v>
      </c>
      <c r="V56" s="107">
        <v>0</v>
      </c>
    </row>
    <row r="57" spans="1:22" ht="13.5" thickBot="1">
      <c r="A57" s="86"/>
      <c r="B57" s="87"/>
      <c r="C57" s="87"/>
      <c r="D57" s="87"/>
      <c r="E57" s="87"/>
      <c r="F57" s="87"/>
      <c r="G57" s="87"/>
      <c r="H57" s="108">
        <v>3</v>
      </c>
      <c r="I57" s="109" t="s">
        <v>48</v>
      </c>
      <c r="J57" s="109"/>
      <c r="K57" s="109"/>
      <c r="L57" s="109"/>
      <c r="M57" s="133">
        <v>0.5</v>
      </c>
      <c r="N57" s="133">
        <v>0.2</v>
      </c>
      <c r="O57" s="134">
        <v>0.1</v>
      </c>
      <c r="P57" s="134">
        <v>0.1</v>
      </c>
      <c r="Q57" s="133">
        <v>0.1</v>
      </c>
      <c r="R57" s="134">
        <v>0</v>
      </c>
      <c r="S57" s="134">
        <v>0</v>
      </c>
      <c r="T57" s="134">
        <v>0</v>
      </c>
      <c r="U57" s="134">
        <v>0</v>
      </c>
      <c r="V57" s="112">
        <v>0</v>
      </c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130" t="s">
        <v>56</v>
      </c>
      <c r="M60" s="113">
        <v>0.5</v>
      </c>
      <c r="N60" s="113">
        <v>0.2</v>
      </c>
      <c r="O60" s="113">
        <v>0.1</v>
      </c>
      <c r="P60" s="113">
        <v>0.5</v>
      </c>
      <c r="Q60" s="113">
        <v>0.2</v>
      </c>
      <c r="R60" s="113">
        <v>0.1</v>
      </c>
      <c r="S60" s="113">
        <v>0.5</v>
      </c>
      <c r="T60" s="113">
        <v>0.2</v>
      </c>
      <c r="U60" s="113">
        <v>0.1</v>
      </c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135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spans="1:21" ht="12.7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8"/>
      <c r="N348" s="87"/>
      <c r="O348" s="87"/>
      <c r="P348" s="87"/>
      <c r="Q348" s="87"/>
      <c r="R348" s="87"/>
      <c r="S348" s="87"/>
      <c r="T348" s="87"/>
      <c r="U348" s="87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</sheetData>
  <sheetProtection/>
  <mergeCells count="9">
    <mergeCell ref="I15:J15"/>
    <mergeCell ref="K50:L50"/>
    <mergeCell ref="K51:L51"/>
    <mergeCell ref="A1:U1"/>
    <mergeCell ref="A5:U7"/>
    <mergeCell ref="M10:O10"/>
    <mergeCell ref="P10:R10"/>
    <mergeCell ref="S10:U10"/>
    <mergeCell ref="J14:K14"/>
  </mergeCells>
  <hyperlinks>
    <hyperlink ref="F46" r:id="rId1" display="www.consultRMS.com"/>
  </hyperlinks>
  <printOptions/>
  <pageMargins left="0.75" right="0.5" top="0.5" bottom="0.5" header="0.5" footer="0.5"/>
  <pageSetup horizontalDpi="600" verticalDpi="600" orientation="landscape" r:id="rId2"/>
  <rowBreaks count="1" manualBreakCount="1"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47"/>
  <sheetViews>
    <sheetView zoomScalePageLayoutView="0" workbookViewId="0" topLeftCell="A6">
      <selection activeCell="U39" sqref="U39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21" t="s">
        <v>50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K49</f>
        <v>2011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Without Match'!A5:U7</f>
        <v>Answer: Consider the following examples.  Here we show the "true cost" of saving as little as $10 per week --- the cost after accounting for a tax deduction and the tax credit.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VLOOKUP(M47,status,2)</f>
        <v>MARRIED FILING JOINT</v>
      </c>
      <c r="N10" s="328"/>
      <c r="O10" s="329"/>
      <c r="P10" s="327" t="str">
        <f>VLOOKUP(P47,status,2)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  <c r="N11" s="207"/>
      <c r="O11" s="208"/>
      <c r="P11" s="206"/>
      <c r="Q11" s="207"/>
      <c r="R11" s="208"/>
      <c r="S11" s="205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11">
        <f>R52</f>
        <v>34000</v>
      </c>
      <c r="N12" s="212">
        <f>S52</f>
        <v>36500</v>
      </c>
      <c r="O12" s="212">
        <f>U52</f>
        <v>56500</v>
      </c>
      <c r="P12" s="211">
        <f>O52</f>
        <v>25500</v>
      </c>
      <c r="Q12" s="212">
        <f>P52</f>
        <v>27375</v>
      </c>
      <c r="R12" s="212">
        <f>T52</f>
        <v>42375</v>
      </c>
      <c r="S12" s="211">
        <f>M52</f>
        <v>17000</v>
      </c>
      <c r="T12" s="212">
        <f>N52</f>
        <v>18250</v>
      </c>
      <c r="U12" s="213">
        <f>Q52</f>
        <v>28250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11"/>
      <c r="N13" s="212"/>
      <c r="O13" s="213"/>
      <c r="P13" s="211"/>
      <c r="Q13" s="212"/>
      <c r="R13" s="213"/>
      <c r="S13" s="212"/>
      <c r="T13" s="212"/>
      <c r="U13" s="213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11">
        <f aca="true" t="shared" si="0" ref="M14:U14">52*$J$14</f>
        <v>520</v>
      </c>
      <c r="N14" s="212">
        <f t="shared" si="0"/>
        <v>520</v>
      </c>
      <c r="O14" s="213">
        <f t="shared" si="0"/>
        <v>520</v>
      </c>
      <c r="P14" s="211">
        <f t="shared" si="0"/>
        <v>520</v>
      </c>
      <c r="Q14" s="212">
        <f t="shared" si="0"/>
        <v>520</v>
      </c>
      <c r="R14" s="213">
        <f t="shared" si="0"/>
        <v>520</v>
      </c>
      <c r="S14" s="212">
        <f t="shared" si="0"/>
        <v>520</v>
      </c>
      <c r="T14" s="212">
        <f t="shared" si="0"/>
        <v>520</v>
      </c>
      <c r="U14" s="213">
        <f t="shared" si="0"/>
        <v>520</v>
      </c>
    </row>
    <row r="15" spans="1:21" ht="6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11"/>
      <c r="N15" s="212"/>
      <c r="O15" s="213"/>
      <c r="P15" s="211"/>
      <c r="Q15" s="212"/>
      <c r="R15" s="213"/>
      <c r="S15" s="212"/>
      <c r="T15" s="212"/>
      <c r="U15" s="213"/>
    </row>
    <row r="16" spans="1:21" ht="12.75">
      <c r="A16" s="182">
        <f>A14-1</f>
        <v>-4</v>
      </c>
      <c r="B16" s="183"/>
      <c r="C16" s="183" t="s">
        <v>18</v>
      </c>
      <c r="D16" s="183"/>
      <c r="E16" s="183"/>
      <c r="F16" s="183"/>
      <c r="G16" s="183"/>
      <c r="H16" s="183"/>
      <c r="I16" s="183"/>
      <c r="J16" s="183"/>
      <c r="K16" s="183"/>
      <c r="L16" s="183"/>
      <c r="M16" s="215">
        <f aca="true" t="shared" si="1" ref="M16:U16">HLOOKUP(M12,$M$51:$V$56,M47+3,TRUE)</f>
        <v>0.5</v>
      </c>
      <c r="N16" s="216">
        <f t="shared" si="1"/>
        <v>0.2</v>
      </c>
      <c r="O16" s="216">
        <f t="shared" si="1"/>
        <v>0.1</v>
      </c>
      <c r="P16" s="215">
        <f t="shared" si="1"/>
        <v>0.5</v>
      </c>
      <c r="Q16" s="216">
        <f t="shared" si="1"/>
        <v>0.2</v>
      </c>
      <c r="R16" s="216">
        <f t="shared" si="1"/>
        <v>0.1</v>
      </c>
      <c r="S16" s="215">
        <f t="shared" si="1"/>
        <v>0.5</v>
      </c>
      <c r="T16" s="216">
        <f t="shared" si="1"/>
        <v>0.2</v>
      </c>
      <c r="U16" s="217">
        <f t="shared" si="1"/>
        <v>0.1</v>
      </c>
    </row>
    <row r="17" spans="1:21" ht="6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211"/>
      <c r="N17" s="212"/>
      <c r="O17" s="213"/>
      <c r="P17" s="211"/>
      <c r="Q17" s="212"/>
      <c r="R17" s="213"/>
      <c r="S17" s="212"/>
      <c r="T17" s="212"/>
      <c r="U17" s="213"/>
    </row>
    <row r="18" spans="1:21" ht="12.75">
      <c r="A18" s="182">
        <f>A16-1</f>
        <v>-5</v>
      </c>
      <c r="B18" s="183"/>
      <c r="C18" s="183" t="s">
        <v>19</v>
      </c>
      <c r="D18" s="183"/>
      <c r="E18" s="183"/>
      <c r="F18" s="183"/>
      <c r="G18" s="183"/>
      <c r="H18" s="183"/>
      <c r="I18" s="183"/>
      <c r="J18" s="183"/>
      <c r="K18" s="183"/>
      <c r="L18" s="218" t="s">
        <v>20</v>
      </c>
      <c r="M18" s="211">
        <f aca="true" t="shared" si="2" ref="M18:U18">M14*$P$33</f>
        <v>104</v>
      </c>
      <c r="N18" s="212">
        <f t="shared" si="2"/>
        <v>104</v>
      </c>
      <c r="O18" s="213">
        <f t="shared" si="2"/>
        <v>104</v>
      </c>
      <c r="P18" s="211">
        <f t="shared" si="2"/>
        <v>104</v>
      </c>
      <c r="Q18" s="212">
        <f t="shared" si="2"/>
        <v>104</v>
      </c>
      <c r="R18" s="213">
        <f t="shared" si="2"/>
        <v>104</v>
      </c>
      <c r="S18" s="212">
        <f t="shared" si="2"/>
        <v>104</v>
      </c>
      <c r="T18" s="212">
        <f t="shared" si="2"/>
        <v>104</v>
      </c>
      <c r="U18" s="213">
        <f t="shared" si="2"/>
        <v>104</v>
      </c>
    </row>
    <row r="19" spans="1:21" ht="12.75">
      <c r="A19" s="182">
        <f>A18-1</f>
        <v>-6</v>
      </c>
      <c r="B19" s="183"/>
      <c r="C19" s="183"/>
      <c r="D19" s="205"/>
      <c r="E19" s="183"/>
      <c r="F19" s="183"/>
      <c r="G19" s="183"/>
      <c r="H19" s="183"/>
      <c r="I19" s="183"/>
      <c r="J19" s="183"/>
      <c r="K19" s="183"/>
      <c r="L19" s="218" t="s">
        <v>21</v>
      </c>
      <c r="M19" s="211">
        <f aca="true" t="shared" si="3" ref="M19:U19">M16*MIN(M14,2000)</f>
        <v>260</v>
      </c>
      <c r="N19" s="212">
        <f t="shared" si="3"/>
        <v>104</v>
      </c>
      <c r="O19" s="213">
        <f t="shared" si="3"/>
        <v>52</v>
      </c>
      <c r="P19" s="211">
        <f t="shared" si="3"/>
        <v>260</v>
      </c>
      <c r="Q19" s="212">
        <f t="shared" si="3"/>
        <v>104</v>
      </c>
      <c r="R19" s="213">
        <f t="shared" si="3"/>
        <v>52</v>
      </c>
      <c r="S19" s="212">
        <f t="shared" si="3"/>
        <v>260</v>
      </c>
      <c r="T19" s="212">
        <f t="shared" si="3"/>
        <v>104</v>
      </c>
      <c r="U19" s="213">
        <f t="shared" si="3"/>
        <v>52</v>
      </c>
    </row>
    <row r="20" spans="1:21" ht="6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211"/>
      <c r="N20" s="212"/>
      <c r="O20" s="213"/>
      <c r="P20" s="211"/>
      <c r="Q20" s="212"/>
      <c r="R20" s="213"/>
      <c r="S20" s="212"/>
      <c r="T20" s="212"/>
      <c r="U20" s="213"/>
    </row>
    <row r="21" spans="1:21" ht="12.75">
      <c r="A21" s="182">
        <f>A19-1</f>
        <v>-7</v>
      </c>
      <c r="B21" s="183"/>
      <c r="C21" s="183" t="s">
        <v>22</v>
      </c>
      <c r="D21" s="183"/>
      <c r="E21" s="183"/>
      <c r="F21" s="183"/>
      <c r="G21" s="183"/>
      <c r="H21" s="183"/>
      <c r="I21" s="183"/>
      <c r="J21" s="183"/>
      <c r="K21" s="183"/>
      <c r="L21" s="183"/>
      <c r="M21" s="211"/>
      <c r="N21" s="212"/>
      <c r="O21" s="213"/>
      <c r="P21" s="211"/>
      <c r="Q21" s="212"/>
      <c r="R21" s="213"/>
      <c r="S21" s="212"/>
      <c r="T21" s="212"/>
      <c r="U21" s="213"/>
    </row>
    <row r="22" spans="1:21" ht="12.75">
      <c r="A22" s="182">
        <f>A21-1</f>
        <v>-8</v>
      </c>
      <c r="B22" s="183"/>
      <c r="C22" s="183"/>
      <c r="D22" s="183" t="s">
        <v>23</v>
      </c>
      <c r="E22" s="183"/>
      <c r="F22" s="183"/>
      <c r="G22" s="183"/>
      <c r="H22" s="214">
        <f>A14</f>
        <v>-3</v>
      </c>
      <c r="I22" s="214" t="str">
        <f>"-"</f>
        <v>-</v>
      </c>
      <c r="J22" s="214">
        <f>A18</f>
        <v>-5</v>
      </c>
      <c r="K22" s="214" t="str">
        <f>"-"</f>
        <v>-</v>
      </c>
      <c r="L22" s="214">
        <f>A19</f>
        <v>-6</v>
      </c>
      <c r="M22" s="211">
        <f aca="true" t="shared" si="4" ref="M22:U22">M14-M18-M19</f>
        <v>156</v>
      </c>
      <c r="N22" s="212">
        <f t="shared" si="4"/>
        <v>312</v>
      </c>
      <c r="O22" s="213">
        <f t="shared" si="4"/>
        <v>364</v>
      </c>
      <c r="P22" s="211">
        <f t="shared" si="4"/>
        <v>156</v>
      </c>
      <c r="Q22" s="212">
        <f t="shared" si="4"/>
        <v>312</v>
      </c>
      <c r="R22" s="213">
        <f t="shared" si="4"/>
        <v>364</v>
      </c>
      <c r="S22" s="212">
        <f t="shared" si="4"/>
        <v>156</v>
      </c>
      <c r="T22" s="212">
        <f t="shared" si="4"/>
        <v>312</v>
      </c>
      <c r="U22" s="213">
        <f t="shared" si="4"/>
        <v>364</v>
      </c>
    </row>
    <row r="23" spans="1:21" ht="12.75">
      <c r="A23" s="182">
        <f>A22-1</f>
        <v>-9</v>
      </c>
      <c r="B23" s="183"/>
      <c r="C23" s="183"/>
      <c r="D23" s="183" t="s">
        <v>24</v>
      </c>
      <c r="E23" s="183"/>
      <c r="F23" s="183"/>
      <c r="G23" s="183"/>
      <c r="H23" s="214">
        <f>A22</f>
        <v>-8</v>
      </c>
      <c r="I23" s="219" t="s">
        <v>25</v>
      </c>
      <c r="J23" s="219">
        <v>52</v>
      </c>
      <c r="K23" s="183"/>
      <c r="L23" s="183"/>
      <c r="M23" s="220">
        <f aca="true" t="shared" si="5" ref="M23:U23">M22/52</f>
        <v>3</v>
      </c>
      <c r="N23" s="221">
        <f t="shared" si="5"/>
        <v>6</v>
      </c>
      <c r="O23" s="222">
        <f t="shared" si="5"/>
        <v>7</v>
      </c>
      <c r="P23" s="220">
        <f t="shared" si="5"/>
        <v>3</v>
      </c>
      <c r="Q23" s="221">
        <f t="shared" si="5"/>
        <v>6</v>
      </c>
      <c r="R23" s="222">
        <f t="shared" si="5"/>
        <v>7</v>
      </c>
      <c r="S23" s="221">
        <f t="shared" si="5"/>
        <v>3</v>
      </c>
      <c r="T23" s="221">
        <f t="shared" si="5"/>
        <v>6</v>
      </c>
      <c r="U23" s="222">
        <f t="shared" si="5"/>
        <v>7</v>
      </c>
    </row>
    <row r="24" spans="1:21" ht="6" customHeigh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223"/>
      <c r="N24" s="224"/>
      <c r="O24" s="225"/>
      <c r="P24" s="223"/>
      <c r="Q24" s="224"/>
      <c r="R24" s="225"/>
      <c r="S24" s="224"/>
      <c r="T24" s="224"/>
      <c r="U24" s="225"/>
    </row>
    <row r="25" spans="1:21" ht="12.75">
      <c r="A25" s="182">
        <f>A23-1</f>
        <v>-10</v>
      </c>
      <c r="B25" s="183"/>
      <c r="C25" s="183" t="s">
        <v>26</v>
      </c>
      <c r="D25" s="183"/>
      <c r="E25" s="183"/>
      <c r="F25" s="183"/>
      <c r="G25" s="183" t="s">
        <v>23</v>
      </c>
      <c r="H25" s="183"/>
      <c r="I25" s="183"/>
      <c r="J25" s="214">
        <f>A14</f>
        <v>-3</v>
      </c>
      <c r="K25" s="219" t="str">
        <f>"+"</f>
        <v>+</v>
      </c>
      <c r="L25" s="214">
        <f>A14</f>
        <v>-3</v>
      </c>
      <c r="M25" s="211">
        <f aca="true" t="shared" si="6" ref="M25:U25">M14</f>
        <v>520</v>
      </c>
      <c r="N25" s="212">
        <f t="shared" si="6"/>
        <v>520</v>
      </c>
      <c r="O25" s="213">
        <f t="shared" si="6"/>
        <v>520</v>
      </c>
      <c r="P25" s="211">
        <f t="shared" si="6"/>
        <v>520</v>
      </c>
      <c r="Q25" s="212">
        <f t="shared" si="6"/>
        <v>520</v>
      </c>
      <c r="R25" s="213">
        <f t="shared" si="6"/>
        <v>520</v>
      </c>
      <c r="S25" s="212">
        <f t="shared" si="6"/>
        <v>520</v>
      </c>
      <c r="T25" s="212">
        <f t="shared" si="6"/>
        <v>520</v>
      </c>
      <c r="U25" s="213">
        <f t="shared" si="6"/>
        <v>520</v>
      </c>
    </row>
    <row r="26" spans="1:21" ht="12.75">
      <c r="A26" s="182"/>
      <c r="B26" s="183"/>
      <c r="C26" s="183"/>
      <c r="D26" s="183"/>
      <c r="E26" s="183"/>
      <c r="F26" s="183"/>
      <c r="G26" s="183" t="s">
        <v>27</v>
      </c>
      <c r="H26" s="183"/>
      <c r="I26" s="183"/>
      <c r="J26" s="214">
        <f>A25</f>
        <v>-10</v>
      </c>
      <c r="K26" s="219" t="s">
        <v>25</v>
      </c>
      <c r="L26" s="219">
        <v>52</v>
      </c>
      <c r="M26" s="220">
        <f aca="true" t="shared" si="7" ref="M26:U26">M25/52</f>
        <v>10</v>
      </c>
      <c r="N26" s="221">
        <f t="shared" si="7"/>
        <v>10</v>
      </c>
      <c r="O26" s="222">
        <f t="shared" si="7"/>
        <v>10</v>
      </c>
      <c r="P26" s="220">
        <f t="shared" si="7"/>
        <v>10</v>
      </c>
      <c r="Q26" s="221">
        <f t="shared" si="7"/>
        <v>10</v>
      </c>
      <c r="R26" s="222">
        <f t="shared" si="7"/>
        <v>10</v>
      </c>
      <c r="S26" s="221">
        <f t="shared" si="7"/>
        <v>10</v>
      </c>
      <c r="T26" s="221">
        <f t="shared" si="7"/>
        <v>10</v>
      </c>
      <c r="U26" s="222">
        <f t="shared" si="7"/>
        <v>10</v>
      </c>
    </row>
    <row r="27" spans="1:21" ht="6" customHeigh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211"/>
      <c r="N27" s="212"/>
      <c r="O27" s="213"/>
      <c r="P27" s="211"/>
      <c r="Q27" s="212"/>
      <c r="R27" s="213"/>
      <c r="S27" s="212"/>
      <c r="T27" s="212"/>
      <c r="U27" s="213"/>
    </row>
    <row r="28" spans="1:21" ht="12.75">
      <c r="A28" s="182">
        <f>A25-1</f>
        <v>-11</v>
      </c>
      <c r="B28" s="183"/>
      <c r="C28" s="183" t="s">
        <v>28</v>
      </c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2"/>
      <c r="T28" s="212"/>
      <c r="U28" s="213"/>
    </row>
    <row r="29" spans="1:21" ht="12.75">
      <c r="A29" s="182"/>
      <c r="B29" s="183"/>
      <c r="C29" s="183"/>
      <c r="D29" s="218"/>
      <c r="E29" s="183"/>
      <c r="F29" s="183"/>
      <c r="G29" s="183"/>
      <c r="H29" s="183"/>
      <c r="I29" s="183"/>
      <c r="J29" s="183"/>
      <c r="K29" s="183"/>
      <c r="L29" s="218" t="s">
        <v>29</v>
      </c>
      <c r="M29" s="226">
        <f aca="true" t="shared" si="8" ref="M29:U29">M25/M22-1</f>
        <v>2.3333333333333335</v>
      </c>
      <c r="N29" s="227">
        <f t="shared" si="8"/>
        <v>0.6666666666666667</v>
      </c>
      <c r="O29" s="228">
        <f t="shared" si="8"/>
        <v>0.4285714285714286</v>
      </c>
      <c r="P29" s="226">
        <f t="shared" si="8"/>
        <v>2.3333333333333335</v>
      </c>
      <c r="Q29" s="227">
        <f t="shared" si="8"/>
        <v>0.6666666666666667</v>
      </c>
      <c r="R29" s="228">
        <f t="shared" si="8"/>
        <v>0.4285714285714286</v>
      </c>
      <c r="S29" s="227">
        <f t="shared" si="8"/>
        <v>2.3333333333333335</v>
      </c>
      <c r="T29" s="227">
        <f t="shared" si="8"/>
        <v>0.6666666666666667</v>
      </c>
      <c r="U29" s="228">
        <f t="shared" si="8"/>
        <v>0.4285714285714286</v>
      </c>
    </row>
    <row r="30" spans="1:21" ht="6" customHeight="1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230"/>
      <c r="O30" s="232"/>
      <c r="P30" s="233"/>
      <c r="Q30" s="230"/>
      <c r="R30" s="232"/>
      <c r="S30" s="230"/>
      <c r="T30" s="230"/>
      <c r="U30" s="232"/>
    </row>
    <row r="31" spans="1:28" ht="6" customHeight="1">
      <c r="A31" s="234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6">
        <f aca="true" t="shared" si="9" ref="M31:U31">IF(OR(M16&lt;M59,M16&gt;M59),"PROBLEM","")</f>
      </c>
      <c r="N31" s="236">
        <f t="shared" si="9"/>
      </c>
      <c r="O31" s="236">
        <f t="shared" si="9"/>
      </c>
      <c r="P31" s="236">
        <f t="shared" si="9"/>
      </c>
      <c r="Q31" s="236">
        <f t="shared" si="9"/>
      </c>
      <c r="R31" s="236">
        <f t="shared" si="9"/>
      </c>
      <c r="S31" s="236">
        <f t="shared" si="9"/>
      </c>
      <c r="T31" s="236">
        <f t="shared" si="9"/>
      </c>
      <c r="U31" s="237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238" t="s">
        <v>30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239"/>
      <c r="O32" s="239"/>
      <c r="P32" s="239"/>
      <c r="Q32" s="239"/>
      <c r="R32" s="239"/>
      <c r="S32" s="239"/>
      <c r="T32" s="239"/>
      <c r="U32" s="241"/>
      <c r="V32" s="57"/>
      <c r="W32" s="57"/>
      <c r="X32" s="57"/>
      <c r="Y32" s="57"/>
      <c r="Z32" s="57"/>
      <c r="AA32" s="57"/>
      <c r="AB32" s="57"/>
    </row>
    <row r="33" spans="1:28" ht="12.75">
      <c r="A33" s="242">
        <v>1</v>
      </c>
      <c r="B33" s="239"/>
      <c r="C33" s="239" t="s">
        <v>90</v>
      </c>
      <c r="D33" s="239"/>
      <c r="E33" s="239"/>
      <c r="F33" s="239"/>
      <c r="G33" s="239"/>
      <c r="H33" s="205"/>
      <c r="I33" s="205"/>
      <c r="J33" s="243"/>
      <c r="K33" s="205"/>
      <c r="L33" s="205"/>
      <c r="M33" s="240"/>
      <c r="N33" s="243"/>
      <c r="O33" s="239"/>
      <c r="P33" s="244">
        <v>0.2</v>
      </c>
      <c r="Q33" s="245" t="s">
        <v>32</v>
      </c>
      <c r="R33" s="239"/>
      <c r="S33" s="239"/>
      <c r="T33" s="239"/>
      <c r="U33" s="246"/>
      <c r="V33" s="57"/>
      <c r="W33" s="57"/>
      <c r="X33" s="57"/>
      <c r="Y33" s="57"/>
      <c r="Z33" s="57"/>
      <c r="AA33" s="57"/>
      <c r="AB33" s="57"/>
    </row>
    <row r="34" spans="1:28" ht="12.75">
      <c r="A34" s="242">
        <v>2</v>
      </c>
      <c r="B34" s="239"/>
      <c r="C34" s="239" t="s">
        <v>33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8"/>
      <c r="V34" s="57"/>
      <c r="W34" s="57"/>
      <c r="X34" s="57"/>
      <c r="Y34" s="57"/>
      <c r="Z34" s="57"/>
      <c r="AA34" s="57"/>
      <c r="AB34" s="57"/>
    </row>
    <row r="35" spans="1:28" ht="12.75">
      <c r="A35" s="242">
        <v>3</v>
      </c>
      <c r="B35" s="239"/>
      <c r="C35" s="239" t="s">
        <v>34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4</v>
      </c>
      <c r="B36" s="239"/>
      <c r="C36" s="239" t="s">
        <v>35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5</v>
      </c>
      <c r="B37" s="239"/>
      <c r="C37" s="239" t="s">
        <v>36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6</v>
      </c>
      <c r="B38" s="239"/>
      <c r="C38" s="239" t="s">
        <v>37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/>
      <c r="B39" s="239"/>
      <c r="C39" s="239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185" t="s">
        <v>38</v>
      </c>
      <c r="U39" s="249">
        <f>K50</f>
        <v>40519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2"/>
      <c r="K40" s="253"/>
      <c r="L40" s="253"/>
      <c r="M40" s="254"/>
      <c r="N40" s="251"/>
      <c r="O40" s="251"/>
      <c r="P40" s="251"/>
      <c r="Q40" s="251"/>
      <c r="R40" s="251"/>
      <c r="S40" s="251"/>
      <c r="T40" s="251"/>
      <c r="U40" s="255"/>
      <c r="V40" s="57"/>
      <c r="W40" s="57"/>
      <c r="X40" s="57"/>
      <c r="Y40" s="57"/>
      <c r="Z40" s="57"/>
      <c r="AA40" s="57"/>
      <c r="AB40" s="57"/>
    </row>
    <row r="41" spans="1:28" ht="6" customHeight="1">
      <c r="A41" s="242"/>
      <c r="B41" s="239"/>
      <c r="C41" s="239"/>
      <c r="D41" s="239"/>
      <c r="E41" s="239"/>
      <c r="F41" s="239"/>
      <c r="G41" s="239"/>
      <c r="H41" s="239"/>
      <c r="I41" s="239"/>
      <c r="J41" s="243"/>
      <c r="K41" s="244"/>
      <c r="L41" s="244"/>
      <c r="M41" s="240"/>
      <c r="N41" s="239"/>
      <c r="O41" s="239"/>
      <c r="P41" s="239"/>
      <c r="Q41" s="239"/>
      <c r="R41" s="239"/>
      <c r="S41" s="239"/>
      <c r="T41" s="239"/>
      <c r="U41" s="241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12.75" customHeight="1" thickBot="1">
      <c r="A43" s="263" t="s">
        <v>39</v>
      </c>
      <c r="B43" s="258"/>
      <c r="C43" s="258"/>
      <c r="D43" s="258"/>
      <c r="E43" s="258"/>
      <c r="F43" s="258"/>
      <c r="G43" s="258"/>
      <c r="H43" s="258"/>
      <c r="I43" s="258"/>
      <c r="J43" s="259"/>
      <c r="K43" s="260"/>
      <c r="L43" s="260"/>
      <c r="M43" s="261"/>
      <c r="N43" s="262"/>
      <c r="O43" s="262"/>
      <c r="P43" s="262"/>
      <c r="Q43" s="262"/>
      <c r="R43" s="262"/>
      <c r="S43" s="262"/>
      <c r="T43" s="262"/>
      <c r="U43" s="264"/>
      <c r="V43" s="57"/>
      <c r="W43" s="57"/>
      <c r="X43" s="57"/>
      <c r="Y43" s="57"/>
      <c r="Z43" s="57"/>
      <c r="AA43" s="57"/>
      <c r="AB43" s="57"/>
    </row>
    <row r="44" spans="1:21" ht="12.75">
      <c r="A44" s="265" t="s">
        <v>40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7"/>
      <c r="L44" s="267"/>
      <c r="M44" s="268"/>
      <c r="N44" s="266"/>
      <c r="O44" s="266"/>
      <c r="P44" s="266"/>
      <c r="Q44" s="266"/>
      <c r="R44" s="266"/>
      <c r="S44" s="266"/>
      <c r="T44" s="266"/>
      <c r="U44" s="269" t="s">
        <v>51</v>
      </c>
    </row>
    <row r="45" spans="1:21" ht="12.75">
      <c r="A45" s="276" t="s">
        <v>41</v>
      </c>
      <c r="B45" s="271"/>
      <c r="C45" s="271"/>
      <c r="D45" s="271"/>
      <c r="E45" s="271"/>
      <c r="F45" s="272" t="s">
        <v>53</v>
      </c>
      <c r="G45" s="271"/>
      <c r="H45" s="271"/>
      <c r="I45" s="271"/>
      <c r="J45" s="271"/>
      <c r="K45" s="273"/>
      <c r="L45" s="273"/>
      <c r="M45" s="274"/>
      <c r="N45" s="271"/>
      <c r="O45" s="271"/>
      <c r="P45" s="271"/>
      <c r="Q45" s="271"/>
      <c r="R45" s="271"/>
      <c r="S45" s="271"/>
      <c r="T45" s="271"/>
      <c r="U45" s="27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 t="s">
        <v>54</v>
      </c>
      <c r="I49" s="91"/>
      <c r="J49" s="91"/>
      <c r="K49" s="319">
        <v>2011</v>
      </c>
      <c r="L49" s="319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138" t="s">
        <v>74</v>
      </c>
      <c r="I50" s="3"/>
      <c r="J50" s="3"/>
      <c r="K50" s="318">
        <v>40519</v>
      </c>
      <c r="L50" s="318"/>
      <c r="M50" s="139"/>
      <c r="N50" s="139"/>
      <c r="O50" s="139"/>
      <c r="P50" s="139"/>
      <c r="Q50" s="139"/>
      <c r="R50" s="139"/>
      <c r="S50" s="139"/>
      <c r="T50" s="139"/>
      <c r="U50" s="38"/>
      <c r="V50" s="140"/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0" ref="N51:V51">M52+1</f>
        <v>17001</v>
      </c>
      <c r="O51" s="99">
        <f t="shared" si="10"/>
        <v>18251</v>
      </c>
      <c r="P51" s="99">
        <f t="shared" si="10"/>
        <v>25501</v>
      </c>
      <c r="Q51" s="99">
        <f t="shared" si="10"/>
        <v>27376</v>
      </c>
      <c r="R51" s="99">
        <f t="shared" si="10"/>
        <v>28251</v>
      </c>
      <c r="S51" s="99">
        <f t="shared" si="10"/>
        <v>34001</v>
      </c>
      <c r="T51" s="99">
        <f t="shared" si="10"/>
        <v>36501</v>
      </c>
      <c r="U51" s="99">
        <f t="shared" si="10"/>
        <v>42376</v>
      </c>
      <c r="V51" s="100">
        <f t="shared" si="10"/>
        <v>56501</v>
      </c>
    </row>
    <row r="52" spans="1:22" ht="12.75">
      <c r="A52" s="86"/>
      <c r="B52" s="87"/>
      <c r="C52" s="87"/>
      <c r="D52" s="87"/>
      <c r="E52" s="87"/>
      <c r="F52" s="87"/>
      <c r="G52" s="130" t="s">
        <v>55</v>
      </c>
      <c r="H52" s="101"/>
      <c r="I52" s="97"/>
      <c r="J52" s="97"/>
      <c r="K52" s="97"/>
      <c r="L52" s="97"/>
      <c r="M52" s="176">
        <v>17000</v>
      </c>
      <c r="N52" s="176">
        <v>18250</v>
      </c>
      <c r="O52" s="176">
        <v>25500</v>
      </c>
      <c r="P52" s="176">
        <v>27375</v>
      </c>
      <c r="Q52" s="176">
        <v>28250</v>
      </c>
      <c r="R52" s="176">
        <v>34000</v>
      </c>
      <c r="S52" s="176">
        <v>36500</v>
      </c>
      <c r="T52" s="176">
        <v>42375</v>
      </c>
      <c r="U52" s="176">
        <v>56500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87"/>
      <c r="C54" s="87"/>
      <c r="D54" s="87"/>
      <c r="E54" s="87"/>
      <c r="F54" s="87"/>
      <c r="G54" s="87"/>
      <c r="H54" s="104">
        <v>1</v>
      </c>
      <c r="I54" s="97" t="s">
        <v>46</v>
      </c>
      <c r="J54" s="97"/>
      <c r="K54" s="97"/>
      <c r="L54" s="97"/>
      <c r="M54" s="131">
        <v>0.5</v>
      </c>
      <c r="N54" s="131">
        <v>0.5</v>
      </c>
      <c r="O54" s="131">
        <v>0.5</v>
      </c>
      <c r="P54" s="131">
        <v>0.5</v>
      </c>
      <c r="Q54" s="131">
        <v>0.5</v>
      </c>
      <c r="R54" s="132">
        <v>0.5</v>
      </c>
      <c r="S54" s="132">
        <v>0.2</v>
      </c>
      <c r="T54" s="131">
        <v>0.1</v>
      </c>
      <c r="U54" s="132">
        <v>0.1</v>
      </c>
      <c r="V54" s="107">
        <v>0</v>
      </c>
    </row>
    <row r="55" spans="1:22" ht="12.75">
      <c r="A55" s="86"/>
      <c r="B55" s="87"/>
      <c r="C55" s="87"/>
      <c r="D55" s="87"/>
      <c r="E55" s="87"/>
      <c r="F55" s="87"/>
      <c r="G55" s="87"/>
      <c r="H55" s="104">
        <v>2</v>
      </c>
      <c r="I55" s="97" t="s">
        <v>47</v>
      </c>
      <c r="J55" s="97"/>
      <c r="K55" s="97"/>
      <c r="L55" s="97"/>
      <c r="M55" s="131">
        <v>0.5</v>
      </c>
      <c r="N55" s="131">
        <v>0.5</v>
      </c>
      <c r="O55" s="132">
        <v>0.5</v>
      </c>
      <c r="P55" s="132">
        <v>0.2</v>
      </c>
      <c r="Q55" s="131">
        <v>0.1</v>
      </c>
      <c r="R55" s="131">
        <v>0.1</v>
      </c>
      <c r="S55" s="131">
        <v>0.1</v>
      </c>
      <c r="T55" s="132">
        <v>0.1</v>
      </c>
      <c r="U55" s="131">
        <v>0</v>
      </c>
      <c r="V55" s="107">
        <v>0</v>
      </c>
    </row>
    <row r="56" spans="1:22" ht="13.5" thickBot="1">
      <c r="A56" s="86"/>
      <c r="B56" s="87"/>
      <c r="C56" s="87"/>
      <c r="D56" s="87"/>
      <c r="E56" s="87"/>
      <c r="F56" s="87"/>
      <c r="G56" s="87"/>
      <c r="H56" s="108">
        <v>3</v>
      </c>
      <c r="I56" s="109" t="s">
        <v>48</v>
      </c>
      <c r="J56" s="109"/>
      <c r="K56" s="109"/>
      <c r="L56" s="109"/>
      <c r="M56" s="133">
        <v>0.5</v>
      </c>
      <c r="N56" s="133">
        <v>0.2</v>
      </c>
      <c r="O56" s="134">
        <v>0.1</v>
      </c>
      <c r="P56" s="134">
        <v>0.1</v>
      </c>
      <c r="Q56" s="133">
        <v>0.1</v>
      </c>
      <c r="R56" s="134">
        <v>0</v>
      </c>
      <c r="S56" s="134">
        <v>0</v>
      </c>
      <c r="T56" s="134">
        <v>0</v>
      </c>
      <c r="U56" s="134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130" t="s">
        <v>86</v>
      </c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135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</sheetData>
  <sheetProtection/>
  <mergeCells count="8">
    <mergeCell ref="K49:L49"/>
    <mergeCell ref="K50:L50"/>
    <mergeCell ref="A1:U1"/>
    <mergeCell ref="A5:U7"/>
    <mergeCell ref="M10:O10"/>
    <mergeCell ref="P10:R10"/>
    <mergeCell ref="S10:U10"/>
    <mergeCell ref="J14:K14"/>
  </mergeCells>
  <hyperlinks>
    <hyperlink ref="F45" r:id="rId1" display="www.consultRMS.com"/>
  </hyperlinks>
  <printOptions/>
  <pageMargins left="0.75" right="0.5" top="0.75" bottom="0.5" header="0.5" footer="0.5"/>
  <pageSetup horizontalDpi="600" verticalDpi="60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48"/>
  <sheetViews>
    <sheetView zoomScalePageLayoutView="0" workbookViewId="0" topLeftCell="A13">
      <selection activeCell="A14" sqref="A14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21" t="str">
        <f>CONCATENATE("RETIREMENT  SAVER'S  CREDIT,  WHEN  THERE  IS  A  ",W15,"%  MATCH")</f>
        <v>RETIREMENT  SAVER'S  CREDIT,  WHEN  THERE  IS  A  100%  MATCH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K50</f>
        <v>2011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 Match'!A5:U7</f>
        <v>Answer: Consider the following examples.  Here we show the "true cost" of saving as little as $10 per week --- the cost after accounting for a tax deduction and the tax credit.  Then we show the total contribution, including a company match.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VLOOKUP(M48,status,2)</f>
        <v>MARRIED FILING JOINT</v>
      </c>
      <c r="N10" s="328"/>
      <c r="O10" s="329"/>
      <c r="P10" s="327" t="str">
        <f>VLOOKUP(P48,status,2)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56"/>
      <c r="N11" s="205"/>
      <c r="O11" s="209"/>
      <c r="P11" s="256"/>
      <c r="Q11" s="205"/>
      <c r="R11" s="209"/>
      <c r="S11" s="256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11">
        <f>R53</f>
        <v>34000</v>
      </c>
      <c r="N12" s="212">
        <f>S53</f>
        <v>36500</v>
      </c>
      <c r="O12" s="212">
        <f>U53</f>
        <v>56500</v>
      </c>
      <c r="P12" s="211">
        <f>O53</f>
        <v>25500</v>
      </c>
      <c r="Q12" s="212">
        <f>P53</f>
        <v>27375</v>
      </c>
      <c r="R12" s="212">
        <f>T53</f>
        <v>42375</v>
      </c>
      <c r="S12" s="211">
        <f>M53</f>
        <v>17000</v>
      </c>
      <c r="T12" s="212">
        <f>N53</f>
        <v>18250</v>
      </c>
      <c r="U12" s="213">
        <f>Q53</f>
        <v>28250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11"/>
      <c r="N13" s="212"/>
      <c r="O13" s="213"/>
      <c r="P13" s="211"/>
      <c r="Q13" s="212"/>
      <c r="R13" s="213"/>
      <c r="S13" s="211"/>
      <c r="T13" s="212"/>
      <c r="U13" s="213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11">
        <f aca="true" t="shared" si="0" ref="M14:U14">52*$J$14</f>
        <v>520</v>
      </c>
      <c r="N14" s="212">
        <f t="shared" si="0"/>
        <v>520</v>
      </c>
      <c r="O14" s="212">
        <f t="shared" si="0"/>
        <v>520</v>
      </c>
      <c r="P14" s="211">
        <f t="shared" si="0"/>
        <v>520</v>
      </c>
      <c r="Q14" s="212">
        <f t="shared" si="0"/>
        <v>520</v>
      </c>
      <c r="R14" s="212">
        <f t="shared" si="0"/>
        <v>520</v>
      </c>
      <c r="S14" s="211">
        <f t="shared" si="0"/>
        <v>520</v>
      </c>
      <c r="T14" s="212">
        <f t="shared" si="0"/>
        <v>520</v>
      </c>
      <c r="U14" s="213">
        <f t="shared" si="0"/>
        <v>520</v>
      </c>
    </row>
    <row r="15" spans="1:23" ht="12.75">
      <c r="A15" s="182">
        <f>A14-1</f>
        <v>-4</v>
      </c>
      <c r="B15" s="183"/>
      <c r="C15" s="183" t="s">
        <v>16</v>
      </c>
      <c r="D15" s="183"/>
      <c r="E15" s="183"/>
      <c r="F15" s="183"/>
      <c r="G15" s="183"/>
      <c r="H15" s="205"/>
      <c r="I15" s="320">
        <v>1</v>
      </c>
      <c r="J15" s="320"/>
      <c r="K15" s="257" t="s">
        <v>17</v>
      </c>
      <c r="L15" s="214">
        <f>A14</f>
        <v>-3</v>
      </c>
      <c r="M15" s="211">
        <f aca="true" t="shared" si="1" ref="M15:U15">$I15*M14</f>
        <v>520</v>
      </c>
      <c r="N15" s="212">
        <f t="shared" si="1"/>
        <v>520</v>
      </c>
      <c r="O15" s="213">
        <f t="shared" si="1"/>
        <v>520</v>
      </c>
      <c r="P15" s="211">
        <f t="shared" si="1"/>
        <v>520</v>
      </c>
      <c r="Q15" s="212">
        <f t="shared" si="1"/>
        <v>520</v>
      </c>
      <c r="R15" s="213">
        <f t="shared" si="1"/>
        <v>520</v>
      </c>
      <c r="S15" s="211">
        <f t="shared" si="1"/>
        <v>520</v>
      </c>
      <c r="T15" s="212">
        <f t="shared" si="1"/>
        <v>520</v>
      </c>
      <c r="U15" s="213">
        <f t="shared" si="1"/>
        <v>520</v>
      </c>
      <c r="W15" s="126">
        <f>I15*100</f>
        <v>100</v>
      </c>
    </row>
    <row r="16" spans="1:21" ht="6" customHeight="1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11"/>
      <c r="N16" s="212"/>
      <c r="O16" s="213"/>
      <c r="P16" s="211"/>
      <c r="Q16" s="212"/>
      <c r="R16" s="213"/>
      <c r="S16" s="211"/>
      <c r="T16" s="212"/>
      <c r="U16" s="213"/>
    </row>
    <row r="17" spans="1:21" ht="12.75">
      <c r="A17" s="182">
        <f>A15-1</f>
        <v>-5</v>
      </c>
      <c r="B17" s="183"/>
      <c r="C17" s="183" t="s">
        <v>18</v>
      </c>
      <c r="D17" s="183"/>
      <c r="E17" s="183"/>
      <c r="F17" s="183"/>
      <c r="G17" s="183"/>
      <c r="H17" s="183"/>
      <c r="I17" s="183"/>
      <c r="J17" s="183"/>
      <c r="K17" s="183"/>
      <c r="L17" s="183"/>
      <c r="M17" s="215">
        <f aca="true" t="shared" si="2" ref="M17:U17">HLOOKUP(M12,$M$52:$V$57,M48+3,TRUE)</f>
        <v>0.5</v>
      </c>
      <c r="N17" s="216">
        <f t="shared" si="2"/>
        <v>0.2</v>
      </c>
      <c r="O17" s="216">
        <f t="shared" si="2"/>
        <v>0.1</v>
      </c>
      <c r="P17" s="215">
        <f t="shared" si="2"/>
        <v>0.5</v>
      </c>
      <c r="Q17" s="216">
        <f t="shared" si="2"/>
        <v>0.2</v>
      </c>
      <c r="R17" s="216">
        <f t="shared" si="2"/>
        <v>0.1</v>
      </c>
      <c r="S17" s="215">
        <f t="shared" si="2"/>
        <v>0.5</v>
      </c>
      <c r="T17" s="216">
        <f t="shared" si="2"/>
        <v>0.2</v>
      </c>
      <c r="U17" s="217">
        <f t="shared" si="2"/>
        <v>0.1</v>
      </c>
    </row>
    <row r="18" spans="1:21" ht="6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211"/>
      <c r="N18" s="212"/>
      <c r="O18" s="213"/>
      <c r="P18" s="211"/>
      <c r="Q18" s="212"/>
      <c r="R18" s="213"/>
      <c r="S18" s="211"/>
      <c r="T18" s="212"/>
      <c r="U18" s="213"/>
    </row>
    <row r="19" spans="1:21" ht="12.75">
      <c r="A19" s="182">
        <f>A17-1</f>
        <v>-6</v>
      </c>
      <c r="B19" s="183"/>
      <c r="C19" s="183" t="s">
        <v>19</v>
      </c>
      <c r="D19" s="183"/>
      <c r="E19" s="183"/>
      <c r="F19" s="183"/>
      <c r="G19" s="183"/>
      <c r="H19" s="183"/>
      <c r="I19" s="183"/>
      <c r="J19" s="183"/>
      <c r="K19" s="183"/>
      <c r="L19" s="218" t="s">
        <v>20</v>
      </c>
      <c r="M19" s="211">
        <f aca="true" t="shared" si="3" ref="M19:U19">M14*$P$34</f>
        <v>104</v>
      </c>
      <c r="N19" s="212">
        <f t="shared" si="3"/>
        <v>104</v>
      </c>
      <c r="O19" s="213">
        <f t="shared" si="3"/>
        <v>104</v>
      </c>
      <c r="P19" s="211">
        <f t="shared" si="3"/>
        <v>104</v>
      </c>
      <c r="Q19" s="212">
        <f t="shared" si="3"/>
        <v>104</v>
      </c>
      <c r="R19" s="213">
        <f t="shared" si="3"/>
        <v>104</v>
      </c>
      <c r="S19" s="211">
        <f t="shared" si="3"/>
        <v>104</v>
      </c>
      <c r="T19" s="212">
        <f t="shared" si="3"/>
        <v>104</v>
      </c>
      <c r="U19" s="213">
        <f t="shared" si="3"/>
        <v>104</v>
      </c>
    </row>
    <row r="20" spans="1:21" ht="12.75">
      <c r="A20" s="182">
        <f>A19-1</f>
        <v>-7</v>
      </c>
      <c r="B20" s="183"/>
      <c r="C20" s="183"/>
      <c r="D20" s="205"/>
      <c r="E20" s="183"/>
      <c r="F20" s="183"/>
      <c r="G20" s="183"/>
      <c r="H20" s="183"/>
      <c r="I20" s="183"/>
      <c r="J20" s="183"/>
      <c r="K20" s="183"/>
      <c r="L20" s="218" t="s">
        <v>21</v>
      </c>
      <c r="M20" s="211">
        <f aca="true" t="shared" si="4" ref="M20:U20">M17*MIN(M14,2000)</f>
        <v>260</v>
      </c>
      <c r="N20" s="212">
        <f t="shared" si="4"/>
        <v>104</v>
      </c>
      <c r="O20" s="213">
        <f t="shared" si="4"/>
        <v>52</v>
      </c>
      <c r="P20" s="211">
        <f t="shared" si="4"/>
        <v>260</v>
      </c>
      <c r="Q20" s="212">
        <f t="shared" si="4"/>
        <v>104</v>
      </c>
      <c r="R20" s="213">
        <f t="shared" si="4"/>
        <v>52</v>
      </c>
      <c r="S20" s="211">
        <f t="shared" si="4"/>
        <v>260</v>
      </c>
      <c r="T20" s="212">
        <f t="shared" si="4"/>
        <v>104</v>
      </c>
      <c r="U20" s="213">
        <f t="shared" si="4"/>
        <v>52</v>
      </c>
    </row>
    <row r="21" spans="1:21" ht="6" customHeight="1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211"/>
      <c r="N21" s="212"/>
      <c r="O21" s="213"/>
      <c r="P21" s="211"/>
      <c r="Q21" s="212"/>
      <c r="R21" s="213"/>
      <c r="S21" s="211"/>
      <c r="T21" s="212"/>
      <c r="U21" s="213"/>
    </row>
    <row r="22" spans="1:21" ht="12.75">
      <c r="A22" s="182">
        <f>A20-1</f>
        <v>-8</v>
      </c>
      <c r="B22" s="183"/>
      <c r="C22" s="183" t="s">
        <v>22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211"/>
      <c r="N22" s="212"/>
      <c r="O22" s="213"/>
      <c r="P22" s="211"/>
      <c r="Q22" s="212"/>
      <c r="R22" s="213"/>
      <c r="S22" s="211"/>
      <c r="T22" s="212"/>
      <c r="U22" s="213"/>
    </row>
    <row r="23" spans="1:21" ht="12.75">
      <c r="A23" s="182">
        <f>A22-1</f>
        <v>-9</v>
      </c>
      <c r="B23" s="183"/>
      <c r="C23" s="183"/>
      <c r="D23" s="183" t="s">
        <v>23</v>
      </c>
      <c r="E23" s="183"/>
      <c r="F23" s="183"/>
      <c r="G23" s="183"/>
      <c r="H23" s="214">
        <f>A14</f>
        <v>-3</v>
      </c>
      <c r="I23" s="214" t="str">
        <f>"-"</f>
        <v>-</v>
      </c>
      <c r="J23" s="214">
        <f>A19</f>
        <v>-6</v>
      </c>
      <c r="K23" s="214" t="str">
        <f>"-"</f>
        <v>-</v>
      </c>
      <c r="L23" s="214">
        <f>A20</f>
        <v>-7</v>
      </c>
      <c r="M23" s="211">
        <f aca="true" t="shared" si="5" ref="M23:U23">M14-M19-M20</f>
        <v>156</v>
      </c>
      <c r="N23" s="212">
        <f t="shared" si="5"/>
        <v>312</v>
      </c>
      <c r="O23" s="213">
        <f t="shared" si="5"/>
        <v>364</v>
      </c>
      <c r="P23" s="211">
        <f t="shared" si="5"/>
        <v>156</v>
      </c>
      <c r="Q23" s="212">
        <f t="shared" si="5"/>
        <v>312</v>
      </c>
      <c r="R23" s="213">
        <f t="shared" si="5"/>
        <v>364</v>
      </c>
      <c r="S23" s="211">
        <f t="shared" si="5"/>
        <v>156</v>
      </c>
      <c r="T23" s="212">
        <f t="shared" si="5"/>
        <v>312</v>
      </c>
      <c r="U23" s="213">
        <f t="shared" si="5"/>
        <v>364</v>
      </c>
    </row>
    <row r="24" spans="1:21" ht="12.75">
      <c r="A24" s="182">
        <f>A23-1</f>
        <v>-10</v>
      </c>
      <c r="B24" s="183"/>
      <c r="C24" s="183"/>
      <c r="D24" s="183" t="s">
        <v>24</v>
      </c>
      <c r="E24" s="183"/>
      <c r="F24" s="183"/>
      <c r="G24" s="183"/>
      <c r="H24" s="214">
        <f>A23</f>
        <v>-9</v>
      </c>
      <c r="I24" s="219" t="s">
        <v>25</v>
      </c>
      <c r="J24" s="219">
        <v>52</v>
      </c>
      <c r="K24" s="183"/>
      <c r="L24" s="183"/>
      <c r="M24" s="220">
        <f aca="true" t="shared" si="6" ref="M24:U24">M23/52</f>
        <v>3</v>
      </c>
      <c r="N24" s="221">
        <f t="shared" si="6"/>
        <v>6</v>
      </c>
      <c r="O24" s="222">
        <f t="shared" si="6"/>
        <v>7</v>
      </c>
      <c r="P24" s="220">
        <f t="shared" si="6"/>
        <v>3</v>
      </c>
      <c r="Q24" s="221">
        <f t="shared" si="6"/>
        <v>6</v>
      </c>
      <c r="R24" s="222">
        <f t="shared" si="6"/>
        <v>7</v>
      </c>
      <c r="S24" s="220">
        <f t="shared" si="6"/>
        <v>3</v>
      </c>
      <c r="T24" s="221">
        <f t="shared" si="6"/>
        <v>6</v>
      </c>
      <c r="U24" s="222">
        <f t="shared" si="6"/>
        <v>7</v>
      </c>
    </row>
    <row r="25" spans="1:21" ht="6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223"/>
      <c r="N25" s="224"/>
      <c r="O25" s="225"/>
      <c r="P25" s="223"/>
      <c r="Q25" s="224"/>
      <c r="R25" s="225"/>
      <c r="S25" s="223"/>
      <c r="T25" s="224"/>
      <c r="U25" s="225"/>
    </row>
    <row r="26" spans="1:21" ht="12.75">
      <c r="A26" s="182">
        <f>A24-1</f>
        <v>-11</v>
      </c>
      <c r="B26" s="183"/>
      <c r="C26" s="183" t="s">
        <v>26</v>
      </c>
      <c r="D26" s="183"/>
      <c r="E26" s="183"/>
      <c r="F26" s="183"/>
      <c r="G26" s="183" t="s">
        <v>23</v>
      </c>
      <c r="H26" s="183"/>
      <c r="I26" s="183"/>
      <c r="J26" s="214">
        <f>A14</f>
        <v>-3</v>
      </c>
      <c r="K26" s="219" t="str">
        <f>"+"</f>
        <v>+</v>
      </c>
      <c r="L26" s="214">
        <f>A15</f>
        <v>-4</v>
      </c>
      <c r="M26" s="211">
        <f aca="true" t="shared" si="7" ref="M26:U26">M14+M15</f>
        <v>1040</v>
      </c>
      <c r="N26" s="212">
        <f t="shared" si="7"/>
        <v>1040</v>
      </c>
      <c r="O26" s="213">
        <f t="shared" si="7"/>
        <v>1040</v>
      </c>
      <c r="P26" s="211">
        <f t="shared" si="7"/>
        <v>1040</v>
      </c>
      <c r="Q26" s="212">
        <f t="shared" si="7"/>
        <v>1040</v>
      </c>
      <c r="R26" s="213">
        <f t="shared" si="7"/>
        <v>1040</v>
      </c>
      <c r="S26" s="211">
        <f t="shared" si="7"/>
        <v>1040</v>
      </c>
      <c r="T26" s="212">
        <f t="shared" si="7"/>
        <v>1040</v>
      </c>
      <c r="U26" s="213">
        <f t="shared" si="7"/>
        <v>1040</v>
      </c>
    </row>
    <row r="27" spans="1:21" ht="12.75">
      <c r="A27" s="182"/>
      <c r="B27" s="183"/>
      <c r="C27" s="183"/>
      <c r="D27" s="183"/>
      <c r="E27" s="183"/>
      <c r="F27" s="183"/>
      <c r="G27" s="183" t="s">
        <v>27</v>
      </c>
      <c r="H27" s="183"/>
      <c r="I27" s="183"/>
      <c r="J27" s="214">
        <f>A26</f>
        <v>-11</v>
      </c>
      <c r="K27" s="219" t="s">
        <v>25</v>
      </c>
      <c r="L27" s="219">
        <v>52</v>
      </c>
      <c r="M27" s="220">
        <f aca="true" t="shared" si="8" ref="M27:U27">M26/52</f>
        <v>20</v>
      </c>
      <c r="N27" s="221">
        <f t="shared" si="8"/>
        <v>20</v>
      </c>
      <c r="O27" s="222">
        <f t="shared" si="8"/>
        <v>20</v>
      </c>
      <c r="P27" s="220">
        <f t="shared" si="8"/>
        <v>20</v>
      </c>
      <c r="Q27" s="221">
        <f t="shared" si="8"/>
        <v>20</v>
      </c>
      <c r="R27" s="222">
        <f t="shared" si="8"/>
        <v>20</v>
      </c>
      <c r="S27" s="220">
        <f t="shared" si="8"/>
        <v>20</v>
      </c>
      <c r="T27" s="221">
        <f t="shared" si="8"/>
        <v>20</v>
      </c>
      <c r="U27" s="222">
        <f t="shared" si="8"/>
        <v>20</v>
      </c>
    </row>
    <row r="28" spans="1:21" ht="6" customHeight="1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1"/>
      <c r="T28" s="212"/>
      <c r="U28" s="213"/>
    </row>
    <row r="29" spans="1:21" ht="12.75">
      <c r="A29" s="182">
        <f>A26-1</f>
        <v>-12</v>
      </c>
      <c r="B29" s="183"/>
      <c r="C29" s="183" t="s">
        <v>28</v>
      </c>
      <c r="D29" s="183"/>
      <c r="E29" s="183"/>
      <c r="F29" s="183"/>
      <c r="G29" s="183"/>
      <c r="H29" s="183"/>
      <c r="I29" s="183"/>
      <c r="J29" s="183"/>
      <c r="K29" s="183"/>
      <c r="L29" s="183"/>
      <c r="M29" s="211"/>
      <c r="N29" s="212"/>
      <c r="O29" s="213"/>
      <c r="P29" s="211"/>
      <c r="Q29" s="212"/>
      <c r="R29" s="213"/>
      <c r="S29" s="211"/>
      <c r="T29" s="212"/>
      <c r="U29" s="213"/>
    </row>
    <row r="30" spans="1:21" ht="12.75">
      <c r="A30" s="182"/>
      <c r="B30" s="183"/>
      <c r="C30" s="183"/>
      <c r="D30" s="218"/>
      <c r="E30" s="183"/>
      <c r="F30" s="183"/>
      <c r="G30" s="183"/>
      <c r="H30" s="183"/>
      <c r="I30" s="183"/>
      <c r="J30" s="183"/>
      <c r="K30" s="183"/>
      <c r="L30" s="218" t="s">
        <v>29</v>
      </c>
      <c r="M30" s="226">
        <f aca="true" t="shared" si="9" ref="M30:U30">M26/M23-1</f>
        <v>5.666666666666667</v>
      </c>
      <c r="N30" s="227">
        <f t="shared" si="9"/>
        <v>2.3333333333333335</v>
      </c>
      <c r="O30" s="228">
        <f t="shared" si="9"/>
        <v>1.8571428571428572</v>
      </c>
      <c r="P30" s="226">
        <f t="shared" si="9"/>
        <v>5.666666666666667</v>
      </c>
      <c r="Q30" s="227">
        <f t="shared" si="9"/>
        <v>2.3333333333333335</v>
      </c>
      <c r="R30" s="228">
        <f t="shared" si="9"/>
        <v>1.8571428571428572</v>
      </c>
      <c r="S30" s="226">
        <f t="shared" si="9"/>
        <v>5.666666666666667</v>
      </c>
      <c r="T30" s="227">
        <f t="shared" si="9"/>
        <v>2.3333333333333335</v>
      </c>
      <c r="U30" s="228">
        <f t="shared" si="9"/>
        <v>1.8571428571428572</v>
      </c>
    </row>
    <row r="31" spans="1:21" ht="6" customHeigh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30"/>
      <c r="O31" s="232"/>
      <c r="P31" s="233"/>
      <c r="Q31" s="230"/>
      <c r="R31" s="232"/>
      <c r="S31" s="233"/>
      <c r="T31" s="230"/>
      <c r="U31" s="232"/>
    </row>
    <row r="32" spans="1:28" ht="9.75" customHeigh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>
        <f aca="true" t="shared" si="10" ref="M32:U32">IF(OR(M17&lt;M60,M17&gt;M60),"PROBLEM","")</f>
      </c>
      <c r="N32" s="236">
        <f t="shared" si="10"/>
      </c>
      <c r="O32" s="236">
        <f t="shared" si="10"/>
      </c>
      <c r="P32" s="236">
        <f t="shared" si="10"/>
      </c>
      <c r="Q32" s="236">
        <f t="shared" si="10"/>
      </c>
      <c r="R32" s="236">
        <f t="shared" si="10"/>
      </c>
      <c r="S32" s="236">
        <f t="shared" si="10"/>
      </c>
      <c r="T32" s="236">
        <f t="shared" si="10"/>
      </c>
      <c r="U32" s="237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238" t="s">
        <v>30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41"/>
      <c r="V33" s="57"/>
      <c r="W33" s="57"/>
      <c r="X33" s="57"/>
      <c r="Y33" s="57"/>
      <c r="Z33" s="57"/>
      <c r="AA33" s="57"/>
      <c r="AB33" s="57"/>
    </row>
    <row r="34" spans="1:28" ht="12.75">
      <c r="A34" s="242">
        <v>1</v>
      </c>
      <c r="B34" s="239"/>
      <c r="C34" s="239" t="s">
        <v>90</v>
      </c>
      <c r="D34" s="239"/>
      <c r="E34" s="239"/>
      <c r="F34" s="239"/>
      <c r="G34" s="239"/>
      <c r="H34" s="205"/>
      <c r="I34" s="205"/>
      <c r="J34" s="243"/>
      <c r="K34" s="205"/>
      <c r="L34" s="205"/>
      <c r="M34" s="240"/>
      <c r="N34" s="243"/>
      <c r="O34" s="239"/>
      <c r="P34" s="244">
        <v>0.2</v>
      </c>
      <c r="Q34" s="245" t="s">
        <v>32</v>
      </c>
      <c r="R34" s="239"/>
      <c r="S34" s="239"/>
      <c r="T34" s="239"/>
      <c r="U34" s="246"/>
      <c r="V34" s="57"/>
      <c r="W34" s="57"/>
      <c r="X34" s="57"/>
      <c r="Y34" s="57"/>
      <c r="Z34" s="57"/>
      <c r="AA34" s="57"/>
      <c r="AB34" s="57"/>
    </row>
    <row r="35" spans="1:28" ht="12.75">
      <c r="A35" s="242">
        <v>2</v>
      </c>
      <c r="B35" s="239"/>
      <c r="C35" s="239" t="s">
        <v>33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3</v>
      </c>
      <c r="B36" s="239"/>
      <c r="C36" s="239" t="s">
        <v>34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4</v>
      </c>
      <c r="B37" s="239"/>
      <c r="C37" s="239" t="s">
        <v>35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5</v>
      </c>
      <c r="B38" s="239"/>
      <c r="C38" s="239" t="s">
        <v>36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>
        <v>6</v>
      </c>
      <c r="B39" s="239"/>
      <c r="C39" s="239" t="s">
        <v>37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8"/>
      <c r="V39" s="57"/>
      <c r="W39" s="57"/>
      <c r="X39" s="57"/>
      <c r="Y39" s="57"/>
      <c r="Z39" s="57"/>
      <c r="AA39" s="57"/>
      <c r="AB39" s="57"/>
    </row>
    <row r="40" spans="1:28" ht="12.75">
      <c r="A40" s="242"/>
      <c r="B40" s="239"/>
      <c r="C40" s="239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185" t="s">
        <v>38</v>
      </c>
      <c r="U40" s="249">
        <f>K51</f>
        <v>40519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2"/>
      <c r="K41" s="253"/>
      <c r="L41" s="253"/>
      <c r="M41" s="254"/>
      <c r="N41" s="251"/>
      <c r="O41" s="251"/>
      <c r="P41" s="251"/>
      <c r="Q41" s="251"/>
      <c r="R41" s="251"/>
      <c r="S41" s="251"/>
      <c r="T41" s="251"/>
      <c r="U41" s="255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6" customHeight="1">
      <c r="A43" s="242"/>
      <c r="B43" s="239"/>
      <c r="C43" s="239"/>
      <c r="D43" s="239"/>
      <c r="E43" s="239"/>
      <c r="F43" s="239"/>
      <c r="G43" s="239"/>
      <c r="H43" s="239"/>
      <c r="I43" s="239"/>
      <c r="J43" s="243"/>
      <c r="K43" s="244"/>
      <c r="L43" s="244"/>
      <c r="M43" s="240"/>
      <c r="N43" s="239"/>
      <c r="O43" s="239"/>
      <c r="P43" s="239"/>
      <c r="Q43" s="239"/>
      <c r="R43" s="239"/>
      <c r="S43" s="239"/>
      <c r="T43" s="239"/>
      <c r="U43" s="241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263" t="s">
        <v>39</v>
      </c>
      <c r="B44" s="258"/>
      <c r="C44" s="258"/>
      <c r="D44" s="258"/>
      <c r="E44" s="258"/>
      <c r="F44" s="258"/>
      <c r="G44" s="258"/>
      <c r="H44" s="258"/>
      <c r="I44" s="258"/>
      <c r="J44" s="259"/>
      <c r="K44" s="260"/>
      <c r="L44" s="260"/>
      <c r="M44" s="261"/>
      <c r="N44" s="262"/>
      <c r="O44" s="262"/>
      <c r="P44" s="262"/>
      <c r="Q44" s="262"/>
      <c r="R44" s="262"/>
      <c r="S44" s="262"/>
      <c r="T44" s="262"/>
      <c r="U44" s="264"/>
      <c r="V44" s="57"/>
      <c r="W44" s="57"/>
      <c r="X44" s="57"/>
      <c r="Y44" s="57"/>
      <c r="Z44" s="57"/>
      <c r="AA44" s="57"/>
      <c r="AB44" s="57"/>
    </row>
    <row r="45" spans="1:21" ht="12.75">
      <c r="A45" s="265" t="s">
        <v>40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7"/>
      <c r="L45" s="267"/>
      <c r="M45" s="268"/>
      <c r="N45" s="266"/>
      <c r="O45" s="266"/>
      <c r="P45" s="266"/>
      <c r="Q45" s="266"/>
      <c r="R45" s="266"/>
      <c r="S45" s="266"/>
      <c r="T45" s="266"/>
      <c r="U45" s="269" t="s">
        <v>51</v>
      </c>
    </row>
    <row r="46" spans="1:21" ht="12.75">
      <c r="A46" s="270" t="s">
        <v>41</v>
      </c>
      <c r="B46" s="271"/>
      <c r="C46" s="271"/>
      <c r="D46" s="271"/>
      <c r="E46" s="271"/>
      <c r="F46" s="272" t="s">
        <v>53</v>
      </c>
      <c r="G46" s="271"/>
      <c r="H46" s="271"/>
      <c r="I46" s="271"/>
      <c r="J46" s="271"/>
      <c r="K46" s="273"/>
      <c r="L46" s="273"/>
      <c r="M46" s="274"/>
      <c r="N46" s="271"/>
      <c r="O46" s="271"/>
      <c r="P46" s="271"/>
      <c r="Q46" s="271"/>
      <c r="R46" s="271"/>
      <c r="S46" s="271"/>
      <c r="T46" s="271"/>
      <c r="U46" s="27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 t="s">
        <v>54</v>
      </c>
      <c r="I50" s="91"/>
      <c r="J50" s="91"/>
      <c r="K50" s="319">
        <v>2011</v>
      </c>
      <c r="L50" s="319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138" t="s">
        <v>74</v>
      </c>
      <c r="I51" s="3"/>
      <c r="J51" s="3"/>
      <c r="K51" s="318">
        <v>40519</v>
      </c>
      <c r="L51" s="318"/>
      <c r="M51" s="139"/>
      <c r="N51" s="139"/>
      <c r="O51" s="139"/>
      <c r="P51" s="139"/>
      <c r="Q51" s="139"/>
      <c r="R51" s="139"/>
      <c r="S51" s="139"/>
      <c r="T51" s="139"/>
      <c r="U51" s="38"/>
      <c r="V51" s="140"/>
    </row>
    <row r="52" spans="1:22" ht="12.75">
      <c r="A52" s="86"/>
      <c r="B52" s="87"/>
      <c r="C52" s="87"/>
      <c r="D52" s="87"/>
      <c r="E52" s="87"/>
      <c r="F52" s="87"/>
      <c r="G52" s="87"/>
      <c r="H52" s="95" t="s">
        <v>44</v>
      </c>
      <c r="I52" s="96" t="s">
        <v>45</v>
      </c>
      <c r="J52" s="97"/>
      <c r="K52" s="97"/>
      <c r="L52" s="97"/>
      <c r="M52" s="98">
        <v>0</v>
      </c>
      <c r="N52" s="99">
        <f aca="true" t="shared" si="11" ref="N52:V52">M53+1</f>
        <v>17001</v>
      </c>
      <c r="O52" s="99">
        <f t="shared" si="11"/>
        <v>18251</v>
      </c>
      <c r="P52" s="99">
        <f t="shared" si="11"/>
        <v>25501</v>
      </c>
      <c r="Q52" s="99">
        <f t="shared" si="11"/>
        <v>27376</v>
      </c>
      <c r="R52" s="99">
        <f t="shared" si="11"/>
        <v>28251</v>
      </c>
      <c r="S52" s="99">
        <f t="shared" si="11"/>
        <v>34001</v>
      </c>
      <c r="T52" s="99">
        <f t="shared" si="11"/>
        <v>36501</v>
      </c>
      <c r="U52" s="99">
        <f t="shared" si="11"/>
        <v>42376</v>
      </c>
      <c r="V52" s="100">
        <f t="shared" si="11"/>
        <v>56501</v>
      </c>
    </row>
    <row r="53" spans="1:22" ht="12.75">
      <c r="A53" s="86"/>
      <c r="B53" s="87"/>
      <c r="C53" s="87"/>
      <c r="D53" s="87"/>
      <c r="E53" s="87"/>
      <c r="F53" s="87"/>
      <c r="G53" s="130" t="s">
        <v>55</v>
      </c>
      <c r="H53" s="101"/>
      <c r="I53" s="97"/>
      <c r="J53" s="97"/>
      <c r="K53" s="97"/>
      <c r="L53" s="97"/>
      <c r="M53" s="176">
        <v>17000</v>
      </c>
      <c r="N53" s="176">
        <v>18250</v>
      </c>
      <c r="O53" s="176">
        <v>25500</v>
      </c>
      <c r="P53" s="176">
        <v>27375</v>
      </c>
      <c r="Q53" s="176">
        <v>28250</v>
      </c>
      <c r="R53" s="176">
        <v>34000</v>
      </c>
      <c r="S53" s="176">
        <v>36500</v>
      </c>
      <c r="T53" s="176">
        <v>42375</v>
      </c>
      <c r="U53" s="176">
        <v>56500</v>
      </c>
      <c r="V53" s="100">
        <v>999999</v>
      </c>
    </row>
    <row r="54" spans="1:22" ht="12.75">
      <c r="A54" s="86"/>
      <c r="B54" s="87"/>
      <c r="C54" s="87"/>
      <c r="D54" s="87"/>
      <c r="E54" s="87"/>
      <c r="F54" s="87"/>
      <c r="G54" s="87"/>
      <c r="H54" s="101"/>
      <c r="I54" s="97"/>
      <c r="J54" s="97"/>
      <c r="K54" s="97"/>
      <c r="L54" s="97"/>
      <c r="M54" s="102"/>
      <c r="N54" s="102"/>
      <c r="O54" s="102"/>
      <c r="P54" s="102"/>
      <c r="Q54" s="102"/>
      <c r="R54" s="102"/>
      <c r="S54" s="102"/>
      <c r="T54" s="102"/>
      <c r="U54" s="102"/>
      <c r="V54" s="103"/>
    </row>
    <row r="55" spans="1:22" ht="12.75">
      <c r="A55" s="86"/>
      <c r="B55" s="87"/>
      <c r="C55" s="87"/>
      <c r="D55" s="87"/>
      <c r="E55" s="87"/>
      <c r="F55" s="87"/>
      <c r="G55" s="87"/>
      <c r="H55" s="104">
        <v>1</v>
      </c>
      <c r="I55" s="97" t="s">
        <v>46</v>
      </c>
      <c r="J55" s="97"/>
      <c r="K55" s="97"/>
      <c r="L55" s="97"/>
      <c r="M55" s="131">
        <v>0.5</v>
      </c>
      <c r="N55" s="131">
        <v>0.5</v>
      </c>
      <c r="O55" s="131">
        <v>0.5</v>
      </c>
      <c r="P55" s="131">
        <v>0.5</v>
      </c>
      <c r="Q55" s="131">
        <v>0.5</v>
      </c>
      <c r="R55" s="132">
        <v>0.5</v>
      </c>
      <c r="S55" s="132">
        <v>0.2</v>
      </c>
      <c r="T55" s="131">
        <v>0.1</v>
      </c>
      <c r="U55" s="132">
        <v>0.1</v>
      </c>
      <c r="V55" s="107">
        <v>0</v>
      </c>
    </row>
    <row r="56" spans="1:22" ht="12.75">
      <c r="A56" s="86"/>
      <c r="B56" s="87"/>
      <c r="C56" s="87"/>
      <c r="D56" s="87"/>
      <c r="E56" s="87"/>
      <c r="F56" s="87"/>
      <c r="G56" s="87"/>
      <c r="H56" s="104">
        <v>2</v>
      </c>
      <c r="I56" s="97" t="s">
        <v>47</v>
      </c>
      <c r="J56" s="97"/>
      <c r="K56" s="97"/>
      <c r="L56" s="97"/>
      <c r="M56" s="131">
        <v>0.5</v>
      </c>
      <c r="N56" s="131">
        <v>0.5</v>
      </c>
      <c r="O56" s="132">
        <v>0.5</v>
      </c>
      <c r="P56" s="132">
        <v>0.2</v>
      </c>
      <c r="Q56" s="131">
        <v>0.1</v>
      </c>
      <c r="R56" s="131">
        <v>0.1</v>
      </c>
      <c r="S56" s="131">
        <v>0.1</v>
      </c>
      <c r="T56" s="132">
        <v>0.1</v>
      </c>
      <c r="U56" s="131">
        <v>0</v>
      </c>
      <c r="V56" s="107">
        <v>0</v>
      </c>
    </row>
    <row r="57" spans="1:22" ht="13.5" thickBot="1">
      <c r="A57" s="86"/>
      <c r="B57" s="87"/>
      <c r="C57" s="87"/>
      <c r="D57" s="87"/>
      <c r="E57" s="87"/>
      <c r="F57" s="87"/>
      <c r="G57" s="87"/>
      <c r="H57" s="108">
        <v>3</v>
      </c>
      <c r="I57" s="109" t="s">
        <v>48</v>
      </c>
      <c r="J57" s="109"/>
      <c r="K57" s="109"/>
      <c r="L57" s="109"/>
      <c r="M57" s="133">
        <v>0.5</v>
      </c>
      <c r="N57" s="133">
        <v>0.2</v>
      </c>
      <c r="O57" s="134">
        <v>0.1</v>
      </c>
      <c r="P57" s="134">
        <v>0.1</v>
      </c>
      <c r="Q57" s="133">
        <v>0.1</v>
      </c>
      <c r="R57" s="134">
        <v>0</v>
      </c>
      <c r="S57" s="134">
        <v>0</v>
      </c>
      <c r="T57" s="134">
        <v>0</v>
      </c>
      <c r="U57" s="134">
        <v>0</v>
      </c>
      <c r="V57" s="112">
        <v>0</v>
      </c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130" t="s">
        <v>56</v>
      </c>
      <c r="M60" s="113">
        <v>0.5</v>
      </c>
      <c r="N60" s="113">
        <v>0.2</v>
      </c>
      <c r="O60" s="113">
        <v>0.1</v>
      </c>
      <c r="P60" s="113">
        <v>0.5</v>
      </c>
      <c r="Q60" s="113">
        <v>0.2</v>
      </c>
      <c r="R60" s="113">
        <v>0.1</v>
      </c>
      <c r="S60" s="113">
        <v>0.5</v>
      </c>
      <c r="T60" s="113">
        <v>0.2</v>
      </c>
      <c r="U60" s="113">
        <v>0.1</v>
      </c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135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spans="1:21" ht="12.7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8"/>
      <c r="N348" s="87"/>
      <c r="O348" s="87"/>
      <c r="P348" s="87"/>
      <c r="Q348" s="87"/>
      <c r="R348" s="87"/>
      <c r="S348" s="87"/>
      <c r="T348" s="87"/>
      <c r="U348" s="87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</sheetData>
  <sheetProtection/>
  <mergeCells count="9">
    <mergeCell ref="I15:J15"/>
    <mergeCell ref="K50:L50"/>
    <mergeCell ref="K51:L51"/>
    <mergeCell ref="A1:U1"/>
    <mergeCell ref="A5:U7"/>
    <mergeCell ref="M10:O10"/>
    <mergeCell ref="P10:R10"/>
    <mergeCell ref="S10:U10"/>
    <mergeCell ref="J14:K14"/>
  </mergeCells>
  <hyperlinks>
    <hyperlink ref="F46" r:id="rId1" display="www.consultRMS.com"/>
  </hyperlinks>
  <printOptions/>
  <pageMargins left="0.75" right="0.5" top="0.5" bottom="0.5" header="0.5" footer="0.5"/>
  <pageSetup horizontalDpi="600" verticalDpi="600" orientation="landscape" r:id="rId2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47"/>
  <sheetViews>
    <sheetView zoomScalePageLayoutView="0" workbookViewId="0" topLeftCell="A1">
      <selection activeCell="A1" sqref="A1:IV81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21" t="s">
        <v>50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K49</f>
        <v>2012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Without Match'!A5:U7</f>
        <v>Answer: Consider the following examples.  Here we show the "true cost" of saving as little as $10 per week --- the cost after accounting for a tax deduction and the tax credit.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VLOOKUP(M47,status,2)</f>
        <v>MARRIED FILING JOINT</v>
      </c>
      <c r="N10" s="328"/>
      <c r="O10" s="329"/>
      <c r="P10" s="327" t="str">
        <f>VLOOKUP(P47,status,2)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  <c r="N11" s="207"/>
      <c r="O11" s="208"/>
      <c r="P11" s="206"/>
      <c r="Q11" s="207"/>
      <c r="R11" s="208"/>
      <c r="S11" s="205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11">
        <f>R52</f>
        <v>34500</v>
      </c>
      <c r="N12" s="212">
        <f>S52</f>
        <v>37500</v>
      </c>
      <c r="O12" s="212">
        <f>U52</f>
        <v>57500</v>
      </c>
      <c r="P12" s="211">
        <f>O52</f>
        <v>25875</v>
      </c>
      <c r="Q12" s="212">
        <f>P52</f>
        <v>28125</v>
      </c>
      <c r="R12" s="212">
        <f>T52</f>
        <v>43125</v>
      </c>
      <c r="S12" s="211">
        <f>M52</f>
        <v>17250</v>
      </c>
      <c r="T12" s="212">
        <f>N52</f>
        <v>18750</v>
      </c>
      <c r="U12" s="213">
        <f>Q52</f>
        <v>28750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11"/>
      <c r="N13" s="212"/>
      <c r="O13" s="213"/>
      <c r="P13" s="211"/>
      <c r="Q13" s="212"/>
      <c r="R13" s="213"/>
      <c r="S13" s="212"/>
      <c r="T13" s="212"/>
      <c r="U13" s="213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11">
        <f aca="true" t="shared" si="0" ref="M14:U14">52*$J$14</f>
        <v>520</v>
      </c>
      <c r="N14" s="212">
        <f t="shared" si="0"/>
        <v>520</v>
      </c>
      <c r="O14" s="213">
        <f t="shared" si="0"/>
        <v>520</v>
      </c>
      <c r="P14" s="211">
        <f t="shared" si="0"/>
        <v>520</v>
      </c>
      <c r="Q14" s="212">
        <f t="shared" si="0"/>
        <v>520</v>
      </c>
      <c r="R14" s="213">
        <f t="shared" si="0"/>
        <v>520</v>
      </c>
      <c r="S14" s="212">
        <f t="shared" si="0"/>
        <v>520</v>
      </c>
      <c r="T14" s="212">
        <f t="shared" si="0"/>
        <v>520</v>
      </c>
      <c r="U14" s="213">
        <f t="shared" si="0"/>
        <v>520</v>
      </c>
    </row>
    <row r="15" spans="1:21" ht="6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11"/>
      <c r="N15" s="212"/>
      <c r="O15" s="213"/>
      <c r="P15" s="211"/>
      <c r="Q15" s="212"/>
      <c r="R15" s="213"/>
      <c r="S15" s="212"/>
      <c r="T15" s="212"/>
      <c r="U15" s="213"/>
    </row>
    <row r="16" spans="1:21" ht="12.75">
      <c r="A16" s="182">
        <f>A14-1</f>
        <v>-4</v>
      </c>
      <c r="B16" s="183"/>
      <c r="C16" s="183" t="s">
        <v>18</v>
      </c>
      <c r="D16" s="183"/>
      <c r="E16" s="183"/>
      <c r="F16" s="183"/>
      <c r="G16" s="183"/>
      <c r="H16" s="183"/>
      <c r="I16" s="183"/>
      <c r="J16" s="183"/>
      <c r="K16" s="183"/>
      <c r="L16" s="183"/>
      <c r="M16" s="215">
        <f aca="true" t="shared" si="1" ref="M16:U16">HLOOKUP(M12,$M$51:$V$56,M47+3,TRUE)</f>
        <v>0.5</v>
      </c>
      <c r="N16" s="216">
        <f t="shared" si="1"/>
        <v>0.2</v>
      </c>
      <c r="O16" s="216">
        <f t="shared" si="1"/>
        <v>0.1</v>
      </c>
      <c r="P16" s="215">
        <f t="shared" si="1"/>
        <v>0.5</v>
      </c>
      <c r="Q16" s="216">
        <f t="shared" si="1"/>
        <v>0.2</v>
      </c>
      <c r="R16" s="216">
        <f t="shared" si="1"/>
        <v>0.1</v>
      </c>
      <c r="S16" s="215">
        <f t="shared" si="1"/>
        <v>0.5</v>
      </c>
      <c r="T16" s="216">
        <f t="shared" si="1"/>
        <v>0.2</v>
      </c>
      <c r="U16" s="217">
        <f t="shared" si="1"/>
        <v>0.1</v>
      </c>
    </row>
    <row r="17" spans="1:21" ht="6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211"/>
      <c r="N17" s="212"/>
      <c r="O17" s="213"/>
      <c r="P17" s="211"/>
      <c r="Q17" s="212"/>
      <c r="R17" s="213"/>
      <c r="S17" s="212"/>
      <c r="T17" s="212"/>
      <c r="U17" s="213"/>
    </row>
    <row r="18" spans="1:21" ht="12.75">
      <c r="A18" s="182">
        <f>A16-1</f>
        <v>-5</v>
      </c>
      <c r="B18" s="183"/>
      <c r="C18" s="183" t="s">
        <v>19</v>
      </c>
      <c r="D18" s="183"/>
      <c r="E18" s="183"/>
      <c r="F18" s="183"/>
      <c r="G18" s="183"/>
      <c r="H18" s="183"/>
      <c r="I18" s="183"/>
      <c r="J18" s="183"/>
      <c r="K18" s="183"/>
      <c r="L18" s="218" t="s">
        <v>20</v>
      </c>
      <c r="M18" s="211">
        <f aca="true" t="shared" si="2" ref="M18:U18">M14*$P$33</f>
        <v>104</v>
      </c>
      <c r="N18" s="212">
        <f t="shared" si="2"/>
        <v>104</v>
      </c>
      <c r="O18" s="213">
        <f t="shared" si="2"/>
        <v>104</v>
      </c>
      <c r="P18" s="211">
        <f t="shared" si="2"/>
        <v>104</v>
      </c>
      <c r="Q18" s="212">
        <f t="shared" si="2"/>
        <v>104</v>
      </c>
      <c r="R18" s="213">
        <f t="shared" si="2"/>
        <v>104</v>
      </c>
      <c r="S18" s="212">
        <f t="shared" si="2"/>
        <v>104</v>
      </c>
      <c r="T18" s="212">
        <f t="shared" si="2"/>
        <v>104</v>
      </c>
      <c r="U18" s="213">
        <f t="shared" si="2"/>
        <v>104</v>
      </c>
    </row>
    <row r="19" spans="1:21" ht="12.75">
      <c r="A19" s="182">
        <f>A18-1</f>
        <v>-6</v>
      </c>
      <c r="B19" s="183"/>
      <c r="C19" s="183"/>
      <c r="D19" s="205"/>
      <c r="E19" s="183"/>
      <c r="F19" s="183"/>
      <c r="G19" s="183"/>
      <c r="H19" s="183"/>
      <c r="I19" s="183"/>
      <c r="J19" s="183"/>
      <c r="K19" s="183"/>
      <c r="L19" s="218" t="s">
        <v>21</v>
      </c>
      <c r="M19" s="211">
        <f aca="true" t="shared" si="3" ref="M19:U19">M16*MIN(M14,2000)</f>
        <v>260</v>
      </c>
      <c r="N19" s="212">
        <f t="shared" si="3"/>
        <v>104</v>
      </c>
      <c r="O19" s="213">
        <f t="shared" si="3"/>
        <v>52</v>
      </c>
      <c r="P19" s="211">
        <f t="shared" si="3"/>
        <v>260</v>
      </c>
      <c r="Q19" s="212">
        <f t="shared" si="3"/>
        <v>104</v>
      </c>
      <c r="R19" s="213">
        <f t="shared" si="3"/>
        <v>52</v>
      </c>
      <c r="S19" s="212">
        <f t="shared" si="3"/>
        <v>260</v>
      </c>
      <c r="T19" s="212">
        <f t="shared" si="3"/>
        <v>104</v>
      </c>
      <c r="U19" s="213">
        <f t="shared" si="3"/>
        <v>52</v>
      </c>
    </row>
    <row r="20" spans="1:21" ht="6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211"/>
      <c r="N20" s="212"/>
      <c r="O20" s="213"/>
      <c r="P20" s="211"/>
      <c r="Q20" s="212"/>
      <c r="R20" s="213"/>
      <c r="S20" s="212"/>
      <c r="T20" s="212"/>
      <c r="U20" s="213"/>
    </row>
    <row r="21" spans="1:21" ht="12.75">
      <c r="A21" s="182">
        <f>A19-1</f>
        <v>-7</v>
      </c>
      <c r="B21" s="183"/>
      <c r="C21" s="183" t="s">
        <v>22</v>
      </c>
      <c r="D21" s="183"/>
      <c r="E21" s="183"/>
      <c r="F21" s="183"/>
      <c r="G21" s="183"/>
      <c r="H21" s="183"/>
      <c r="I21" s="183"/>
      <c r="J21" s="183"/>
      <c r="K21" s="183"/>
      <c r="L21" s="183"/>
      <c r="M21" s="211"/>
      <c r="N21" s="212"/>
      <c r="O21" s="213"/>
      <c r="P21" s="211"/>
      <c r="Q21" s="212"/>
      <c r="R21" s="213"/>
      <c r="S21" s="212"/>
      <c r="T21" s="212"/>
      <c r="U21" s="213"/>
    </row>
    <row r="22" spans="1:21" ht="12.75">
      <c r="A22" s="182">
        <f>A21-1</f>
        <v>-8</v>
      </c>
      <c r="B22" s="183"/>
      <c r="C22" s="183"/>
      <c r="D22" s="183" t="s">
        <v>23</v>
      </c>
      <c r="E22" s="183"/>
      <c r="F22" s="183"/>
      <c r="G22" s="183"/>
      <c r="H22" s="214">
        <f>A14</f>
        <v>-3</v>
      </c>
      <c r="I22" s="214" t="str">
        <f>"-"</f>
        <v>-</v>
      </c>
      <c r="J22" s="214">
        <f>A18</f>
        <v>-5</v>
      </c>
      <c r="K22" s="214" t="str">
        <f>"-"</f>
        <v>-</v>
      </c>
      <c r="L22" s="214">
        <f>A19</f>
        <v>-6</v>
      </c>
      <c r="M22" s="211">
        <f aca="true" t="shared" si="4" ref="M22:U22">M14-M18-M19</f>
        <v>156</v>
      </c>
      <c r="N22" s="212">
        <f t="shared" si="4"/>
        <v>312</v>
      </c>
      <c r="O22" s="213">
        <f t="shared" si="4"/>
        <v>364</v>
      </c>
      <c r="P22" s="211">
        <f t="shared" si="4"/>
        <v>156</v>
      </c>
      <c r="Q22" s="212">
        <f t="shared" si="4"/>
        <v>312</v>
      </c>
      <c r="R22" s="213">
        <f t="shared" si="4"/>
        <v>364</v>
      </c>
      <c r="S22" s="212">
        <f t="shared" si="4"/>
        <v>156</v>
      </c>
      <c r="T22" s="212">
        <f t="shared" si="4"/>
        <v>312</v>
      </c>
      <c r="U22" s="213">
        <f t="shared" si="4"/>
        <v>364</v>
      </c>
    </row>
    <row r="23" spans="1:21" ht="12.75">
      <c r="A23" s="182">
        <f>A22-1</f>
        <v>-9</v>
      </c>
      <c r="B23" s="183"/>
      <c r="C23" s="183"/>
      <c r="D23" s="183" t="s">
        <v>24</v>
      </c>
      <c r="E23" s="183"/>
      <c r="F23" s="183"/>
      <c r="G23" s="183"/>
      <c r="H23" s="214">
        <f>A22</f>
        <v>-8</v>
      </c>
      <c r="I23" s="219" t="s">
        <v>25</v>
      </c>
      <c r="J23" s="219">
        <v>52</v>
      </c>
      <c r="K23" s="183"/>
      <c r="L23" s="183"/>
      <c r="M23" s="220">
        <f aca="true" t="shared" si="5" ref="M23:U23">M22/52</f>
        <v>3</v>
      </c>
      <c r="N23" s="221">
        <f t="shared" si="5"/>
        <v>6</v>
      </c>
      <c r="O23" s="222">
        <f t="shared" si="5"/>
        <v>7</v>
      </c>
      <c r="P23" s="220">
        <f t="shared" si="5"/>
        <v>3</v>
      </c>
      <c r="Q23" s="221">
        <f t="shared" si="5"/>
        <v>6</v>
      </c>
      <c r="R23" s="222">
        <f t="shared" si="5"/>
        <v>7</v>
      </c>
      <c r="S23" s="221">
        <f t="shared" si="5"/>
        <v>3</v>
      </c>
      <c r="T23" s="221">
        <f t="shared" si="5"/>
        <v>6</v>
      </c>
      <c r="U23" s="222">
        <f t="shared" si="5"/>
        <v>7</v>
      </c>
    </row>
    <row r="24" spans="1:21" ht="6" customHeigh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223"/>
      <c r="N24" s="224"/>
      <c r="O24" s="225"/>
      <c r="P24" s="223"/>
      <c r="Q24" s="224"/>
      <c r="R24" s="225"/>
      <c r="S24" s="224"/>
      <c r="T24" s="224"/>
      <c r="U24" s="225"/>
    </row>
    <row r="25" spans="1:21" ht="12.75">
      <c r="A25" s="182">
        <f>A23-1</f>
        <v>-10</v>
      </c>
      <c r="B25" s="183"/>
      <c r="C25" s="183" t="s">
        <v>26</v>
      </c>
      <c r="D25" s="183"/>
      <c r="E25" s="183"/>
      <c r="F25" s="183"/>
      <c r="G25" s="183" t="s">
        <v>23</v>
      </c>
      <c r="H25" s="183"/>
      <c r="I25" s="183"/>
      <c r="J25" s="214">
        <f>A14</f>
        <v>-3</v>
      </c>
      <c r="K25" s="219" t="str">
        <f>"+"</f>
        <v>+</v>
      </c>
      <c r="L25" s="214">
        <f>A14</f>
        <v>-3</v>
      </c>
      <c r="M25" s="211">
        <f aca="true" t="shared" si="6" ref="M25:U25">M14</f>
        <v>520</v>
      </c>
      <c r="N25" s="212">
        <f t="shared" si="6"/>
        <v>520</v>
      </c>
      <c r="O25" s="213">
        <f t="shared" si="6"/>
        <v>520</v>
      </c>
      <c r="P25" s="211">
        <f t="shared" si="6"/>
        <v>520</v>
      </c>
      <c r="Q25" s="212">
        <f t="shared" si="6"/>
        <v>520</v>
      </c>
      <c r="R25" s="213">
        <f t="shared" si="6"/>
        <v>520</v>
      </c>
      <c r="S25" s="212">
        <f t="shared" si="6"/>
        <v>520</v>
      </c>
      <c r="T25" s="212">
        <f t="shared" si="6"/>
        <v>520</v>
      </c>
      <c r="U25" s="213">
        <f t="shared" si="6"/>
        <v>520</v>
      </c>
    </row>
    <row r="26" spans="1:21" ht="12.75">
      <c r="A26" s="182"/>
      <c r="B26" s="183"/>
      <c r="C26" s="183"/>
      <c r="D26" s="183"/>
      <c r="E26" s="183"/>
      <c r="F26" s="183"/>
      <c r="G26" s="183" t="s">
        <v>27</v>
      </c>
      <c r="H26" s="183"/>
      <c r="I26" s="183"/>
      <c r="J26" s="214">
        <f>A25</f>
        <v>-10</v>
      </c>
      <c r="K26" s="219" t="s">
        <v>25</v>
      </c>
      <c r="L26" s="219">
        <v>52</v>
      </c>
      <c r="M26" s="220">
        <f aca="true" t="shared" si="7" ref="M26:U26">M25/52</f>
        <v>10</v>
      </c>
      <c r="N26" s="221">
        <f t="shared" si="7"/>
        <v>10</v>
      </c>
      <c r="O26" s="222">
        <f t="shared" si="7"/>
        <v>10</v>
      </c>
      <c r="P26" s="220">
        <f t="shared" si="7"/>
        <v>10</v>
      </c>
      <c r="Q26" s="221">
        <f t="shared" si="7"/>
        <v>10</v>
      </c>
      <c r="R26" s="222">
        <f t="shared" si="7"/>
        <v>10</v>
      </c>
      <c r="S26" s="221">
        <f t="shared" si="7"/>
        <v>10</v>
      </c>
      <c r="T26" s="221">
        <f t="shared" si="7"/>
        <v>10</v>
      </c>
      <c r="U26" s="222">
        <f t="shared" si="7"/>
        <v>10</v>
      </c>
    </row>
    <row r="27" spans="1:21" ht="6" customHeigh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211"/>
      <c r="N27" s="212"/>
      <c r="O27" s="213"/>
      <c r="P27" s="211"/>
      <c r="Q27" s="212"/>
      <c r="R27" s="213"/>
      <c r="S27" s="212"/>
      <c r="T27" s="212"/>
      <c r="U27" s="213"/>
    </row>
    <row r="28" spans="1:21" ht="12.75">
      <c r="A28" s="182">
        <f>A25-1</f>
        <v>-11</v>
      </c>
      <c r="B28" s="183"/>
      <c r="C28" s="183" t="s">
        <v>28</v>
      </c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2"/>
      <c r="T28" s="212"/>
      <c r="U28" s="213"/>
    </row>
    <row r="29" spans="1:21" ht="12.75">
      <c r="A29" s="182"/>
      <c r="B29" s="183"/>
      <c r="C29" s="183"/>
      <c r="D29" s="218"/>
      <c r="E29" s="183"/>
      <c r="F29" s="183"/>
      <c r="G29" s="183"/>
      <c r="H29" s="183"/>
      <c r="I29" s="183"/>
      <c r="J29" s="183"/>
      <c r="K29" s="183"/>
      <c r="L29" s="218" t="s">
        <v>29</v>
      </c>
      <c r="M29" s="226">
        <f aca="true" t="shared" si="8" ref="M29:U29">M25/M22-1</f>
        <v>2.3333333333333335</v>
      </c>
      <c r="N29" s="227">
        <f t="shared" si="8"/>
        <v>0.6666666666666667</v>
      </c>
      <c r="O29" s="228">
        <f t="shared" si="8"/>
        <v>0.4285714285714286</v>
      </c>
      <c r="P29" s="226">
        <f t="shared" si="8"/>
        <v>2.3333333333333335</v>
      </c>
      <c r="Q29" s="227">
        <f t="shared" si="8"/>
        <v>0.6666666666666667</v>
      </c>
      <c r="R29" s="228">
        <f t="shared" si="8"/>
        <v>0.4285714285714286</v>
      </c>
      <c r="S29" s="227">
        <f t="shared" si="8"/>
        <v>2.3333333333333335</v>
      </c>
      <c r="T29" s="227">
        <f t="shared" si="8"/>
        <v>0.6666666666666667</v>
      </c>
      <c r="U29" s="228">
        <f t="shared" si="8"/>
        <v>0.4285714285714286</v>
      </c>
    </row>
    <row r="30" spans="1:21" ht="6" customHeight="1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230"/>
      <c r="O30" s="232"/>
      <c r="P30" s="233"/>
      <c r="Q30" s="230"/>
      <c r="R30" s="232"/>
      <c r="S30" s="230"/>
      <c r="T30" s="230"/>
      <c r="U30" s="232"/>
    </row>
    <row r="31" spans="1:28" ht="6" customHeight="1">
      <c r="A31" s="234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6">
        <f aca="true" t="shared" si="9" ref="M31:U31">IF(OR(M16&lt;M59,M16&gt;M59),"PROBLEM","")</f>
      </c>
      <c r="N31" s="236">
        <f t="shared" si="9"/>
      </c>
      <c r="O31" s="236">
        <f t="shared" si="9"/>
      </c>
      <c r="P31" s="236">
        <f t="shared" si="9"/>
      </c>
      <c r="Q31" s="236">
        <f t="shared" si="9"/>
      </c>
      <c r="R31" s="236">
        <f t="shared" si="9"/>
      </c>
      <c r="S31" s="236">
        <f t="shared" si="9"/>
      </c>
      <c r="T31" s="236">
        <f t="shared" si="9"/>
      </c>
      <c r="U31" s="237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238" t="s">
        <v>30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239"/>
      <c r="O32" s="239"/>
      <c r="P32" s="239"/>
      <c r="Q32" s="239"/>
      <c r="R32" s="239"/>
      <c r="S32" s="239"/>
      <c r="T32" s="239"/>
      <c r="U32" s="241"/>
      <c r="V32" s="57"/>
      <c r="W32" s="57"/>
      <c r="X32" s="57"/>
      <c r="Y32" s="57"/>
      <c r="Z32" s="57"/>
      <c r="AA32" s="57"/>
      <c r="AB32" s="57"/>
    </row>
    <row r="33" spans="1:28" ht="12.75">
      <c r="A33" s="242">
        <v>1</v>
      </c>
      <c r="B33" s="239"/>
      <c r="C33" s="239" t="s">
        <v>90</v>
      </c>
      <c r="D33" s="239"/>
      <c r="E33" s="239"/>
      <c r="F33" s="239"/>
      <c r="G33" s="239"/>
      <c r="H33" s="205"/>
      <c r="I33" s="205"/>
      <c r="J33" s="243"/>
      <c r="K33" s="205"/>
      <c r="L33" s="205"/>
      <c r="M33" s="240"/>
      <c r="N33" s="243"/>
      <c r="O33" s="239"/>
      <c r="P33" s="244">
        <v>0.2</v>
      </c>
      <c r="Q33" s="245" t="s">
        <v>32</v>
      </c>
      <c r="R33" s="239"/>
      <c r="S33" s="239"/>
      <c r="T33" s="239"/>
      <c r="U33" s="246"/>
      <c r="V33" s="57"/>
      <c r="W33" s="57"/>
      <c r="X33" s="57"/>
      <c r="Y33" s="57"/>
      <c r="Z33" s="57"/>
      <c r="AA33" s="57"/>
      <c r="AB33" s="57"/>
    </row>
    <row r="34" spans="1:28" ht="12.75">
      <c r="A34" s="242">
        <v>2</v>
      </c>
      <c r="B34" s="239"/>
      <c r="C34" s="239" t="s">
        <v>33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8"/>
      <c r="V34" s="57"/>
      <c r="W34" s="57"/>
      <c r="X34" s="57"/>
      <c r="Y34" s="57"/>
      <c r="Z34" s="57"/>
      <c r="AA34" s="57"/>
      <c r="AB34" s="57"/>
    </row>
    <row r="35" spans="1:28" ht="12.75">
      <c r="A35" s="242">
        <v>3</v>
      </c>
      <c r="B35" s="239"/>
      <c r="C35" s="239" t="s">
        <v>34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4</v>
      </c>
      <c r="B36" s="239"/>
      <c r="C36" s="239" t="s">
        <v>35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5</v>
      </c>
      <c r="B37" s="239"/>
      <c r="C37" s="239" t="s">
        <v>36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6</v>
      </c>
      <c r="B38" s="239"/>
      <c r="C38" s="239" t="s">
        <v>37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/>
      <c r="B39" s="239"/>
      <c r="C39" s="239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185" t="s">
        <v>38</v>
      </c>
      <c r="U39" s="249">
        <f>K50</f>
        <v>40947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2"/>
      <c r="K40" s="253"/>
      <c r="L40" s="253"/>
      <c r="M40" s="254"/>
      <c r="N40" s="251"/>
      <c r="O40" s="251"/>
      <c r="P40" s="251"/>
      <c r="Q40" s="251"/>
      <c r="R40" s="251"/>
      <c r="S40" s="251"/>
      <c r="T40" s="251"/>
      <c r="U40" s="255"/>
      <c r="V40" s="57"/>
      <c r="W40" s="57"/>
      <c r="X40" s="57"/>
      <c r="Y40" s="57"/>
      <c r="Z40" s="57"/>
      <c r="AA40" s="57"/>
      <c r="AB40" s="57"/>
    </row>
    <row r="41" spans="1:28" ht="6" customHeight="1">
      <c r="A41" s="242"/>
      <c r="B41" s="239"/>
      <c r="C41" s="239"/>
      <c r="D41" s="239"/>
      <c r="E41" s="239"/>
      <c r="F41" s="239"/>
      <c r="G41" s="239"/>
      <c r="H41" s="239"/>
      <c r="I41" s="239"/>
      <c r="J41" s="243"/>
      <c r="K41" s="244"/>
      <c r="L41" s="244"/>
      <c r="M41" s="240"/>
      <c r="N41" s="239"/>
      <c r="O41" s="239"/>
      <c r="P41" s="239"/>
      <c r="Q41" s="239"/>
      <c r="R41" s="239"/>
      <c r="S41" s="239"/>
      <c r="T41" s="239"/>
      <c r="U41" s="241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12.75" customHeight="1" thickBot="1">
      <c r="A43" s="263" t="s">
        <v>39</v>
      </c>
      <c r="B43" s="258"/>
      <c r="C43" s="258"/>
      <c r="D43" s="258"/>
      <c r="E43" s="258"/>
      <c r="F43" s="258"/>
      <c r="G43" s="258"/>
      <c r="H43" s="258"/>
      <c r="I43" s="258"/>
      <c r="J43" s="259"/>
      <c r="K43" s="260"/>
      <c r="L43" s="260"/>
      <c r="M43" s="261"/>
      <c r="N43" s="262"/>
      <c r="O43" s="262"/>
      <c r="P43" s="262"/>
      <c r="Q43" s="262"/>
      <c r="R43" s="262"/>
      <c r="S43" s="262"/>
      <c r="T43" s="262"/>
      <c r="U43" s="264"/>
      <c r="V43" s="57"/>
      <c r="W43" s="57"/>
      <c r="X43" s="57"/>
      <c r="Y43" s="57"/>
      <c r="Z43" s="57"/>
      <c r="AA43" s="57"/>
      <c r="AB43" s="57"/>
    </row>
    <row r="44" spans="1:21" ht="12.75">
      <c r="A44" s="265" t="s">
        <v>40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7"/>
      <c r="L44" s="267"/>
      <c r="M44" s="268"/>
      <c r="N44" s="266"/>
      <c r="O44" s="266"/>
      <c r="P44" s="266"/>
      <c r="Q44" s="266"/>
      <c r="R44" s="266"/>
      <c r="S44" s="266"/>
      <c r="T44" s="266"/>
      <c r="U44" s="269" t="s">
        <v>95</v>
      </c>
    </row>
    <row r="45" spans="1:21" ht="12.75">
      <c r="A45" s="276" t="s">
        <v>41</v>
      </c>
      <c r="B45" s="271"/>
      <c r="C45" s="271"/>
      <c r="D45" s="271"/>
      <c r="E45" s="271"/>
      <c r="F45" s="272" t="s">
        <v>53</v>
      </c>
      <c r="G45" s="271"/>
      <c r="H45" s="271"/>
      <c r="I45" s="271"/>
      <c r="J45" s="271"/>
      <c r="K45" s="273"/>
      <c r="L45" s="273"/>
      <c r="M45" s="274"/>
      <c r="N45" s="271"/>
      <c r="O45" s="271"/>
      <c r="P45" s="271"/>
      <c r="Q45" s="271"/>
      <c r="R45" s="271"/>
      <c r="S45" s="271"/>
      <c r="T45" s="271"/>
      <c r="U45" s="27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 t="s">
        <v>54</v>
      </c>
      <c r="I49" s="91"/>
      <c r="J49" s="91"/>
      <c r="K49" s="319">
        <v>2012</v>
      </c>
      <c r="L49" s="319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138" t="s">
        <v>74</v>
      </c>
      <c r="I50" s="3"/>
      <c r="J50" s="3"/>
      <c r="K50" s="318">
        <v>40947</v>
      </c>
      <c r="L50" s="318"/>
      <c r="M50" s="139"/>
      <c r="N50" s="139"/>
      <c r="O50" s="139"/>
      <c r="P50" s="139"/>
      <c r="Q50" s="139"/>
      <c r="R50" s="139"/>
      <c r="S50" s="139"/>
      <c r="T50" s="139"/>
      <c r="U50" s="38"/>
      <c r="V50" s="140"/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0" ref="N51:V51">M52+1</f>
        <v>17251</v>
      </c>
      <c r="O51" s="99">
        <f t="shared" si="10"/>
        <v>18751</v>
      </c>
      <c r="P51" s="99">
        <f t="shared" si="10"/>
        <v>25876</v>
      </c>
      <c r="Q51" s="99">
        <f t="shared" si="10"/>
        <v>28126</v>
      </c>
      <c r="R51" s="99">
        <f t="shared" si="10"/>
        <v>28751</v>
      </c>
      <c r="S51" s="99">
        <f t="shared" si="10"/>
        <v>34501</v>
      </c>
      <c r="T51" s="99">
        <f t="shared" si="10"/>
        <v>37501</v>
      </c>
      <c r="U51" s="99">
        <f t="shared" si="10"/>
        <v>43126</v>
      </c>
      <c r="V51" s="100">
        <f t="shared" si="10"/>
        <v>57501</v>
      </c>
    </row>
    <row r="52" spans="1:22" ht="12.75">
      <c r="A52" s="86"/>
      <c r="B52" s="87"/>
      <c r="C52" s="87"/>
      <c r="D52" s="87"/>
      <c r="E52" s="87"/>
      <c r="F52" s="87"/>
      <c r="G52" s="130" t="s">
        <v>55</v>
      </c>
      <c r="H52" s="101"/>
      <c r="I52" s="97"/>
      <c r="J52" s="97"/>
      <c r="K52" s="97"/>
      <c r="L52" s="97"/>
      <c r="M52" s="176">
        <v>17250</v>
      </c>
      <c r="N52" s="176">
        <v>18750</v>
      </c>
      <c r="O52" s="176">
        <v>25875</v>
      </c>
      <c r="P52" s="176">
        <v>28125</v>
      </c>
      <c r="Q52" s="176">
        <v>28750</v>
      </c>
      <c r="R52" s="176">
        <v>34500</v>
      </c>
      <c r="S52" s="176">
        <v>37500</v>
      </c>
      <c r="T52" s="176">
        <v>43125</v>
      </c>
      <c r="U52" s="176">
        <v>57500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87"/>
      <c r="C54" s="87"/>
      <c r="D54" s="87"/>
      <c r="E54" s="87"/>
      <c r="F54" s="87"/>
      <c r="G54" s="87"/>
      <c r="H54" s="104">
        <v>1</v>
      </c>
      <c r="I54" s="97" t="s">
        <v>46</v>
      </c>
      <c r="J54" s="97"/>
      <c r="K54" s="97"/>
      <c r="L54" s="97"/>
      <c r="M54" s="131">
        <v>0.5</v>
      </c>
      <c r="N54" s="131">
        <v>0.5</v>
      </c>
      <c r="O54" s="131">
        <v>0.5</v>
      </c>
      <c r="P54" s="131">
        <v>0.5</v>
      </c>
      <c r="Q54" s="131">
        <v>0.5</v>
      </c>
      <c r="R54" s="132">
        <v>0.5</v>
      </c>
      <c r="S54" s="132">
        <v>0.2</v>
      </c>
      <c r="T54" s="131">
        <v>0.1</v>
      </c>
      <c r="U54" s="132">
        <v>0.1</v>
      </c>
      <c r="V54" s="107">
        <v>0</v>
      </c>
    </row>
    <row r="55" spans="1:22" ht="12.75">
      <c r="A55" s="86"/>
      <c r="B55" s="87"/>
      <c r="C55" s="87"/>
      <c r="D55" s="87"/>
      <c r="E55" s="87"/>
      <c r="F55" s="87"/>
      <c r="G55" s="87"/>
      <c r="H55" s="104">
        <v>2</v>
      </c>
      <c r="I55" s="97" t="s">
        <v>47</v>
      </c>
      <c r="J55" s="97"/>
      <c r="K55" s="97"/>
      <c r="L55" s="97"/>
      <c r="M55" s="131">
        <v>0.5</v>
      </c>
      <c r="N55" s="131">
        <v>0.5</v>
      </c>
      <c r="O55" s="132">
        <v>0.5</v>
      </c>
      <c r="P55" s="132">
        <v>0.2</v>
      </c>
      <c r="Q55" s="131">
        <v>0.1</v>
      </c>
      <c r="R55" s="131">
        <v>0.1</v>
      </c>
      <c r="S55" s="131">
        <v>0.1</v>
      </c>
      <c r="T55" s="132">
        <v>0.1</v>
      </c>
      <c r="U55" s="131">
        <v>0</v>
      </c>
      <c r="V55" s="107">
        <v>0</v>
      </c>
    </row>
    <row r="56" spans="1:22" ht="13.5" thickBot="1">
      <c r="A56" s="86"/>
      <c r="B56" s="87"/>
      <c r="C56" s="87"/>
      <c r="D56" s="87"/>
      <c r="E56" s="87"/>
      <c r="F56" s="87"/>
      <c r="G56" s="87"/>
      <c r="H56" s="108">
        <v>3</v>
      </c>
      <c r="I56" s="109" t="s">
        <v>48</v>
      </c>
      <c r="J56" s="109"/>
      <c r="K56" s="109"/>
      <c r="L56" s="109"/>
      <c r="M56" s="133">
        <v>0.5</v>
      </c>
      <c r="N56" s="133">
        <v>0.2</v>
      </c>
      <c r="O56" s="134">
        <v>0.1</v>
      </c>
      <c r="P56" s="134">
        <v>0.1</v>
      </c>
      <c r="Q56" s="133">
        <v>0.1</v>
      </c>
      <c r="R56" s="134">
        <v>0</v>
      </c>
      <c r="S56" s="134">
        <v>0</v>
      </c>
      <c r="T56" s="134">
        <v>0</v>
      </c>
      <c r="U56" s="134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130" t="s">
        <v>86</v>
      </c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135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</sheetData>
  <sheetProtection/>
  <mergeCells count="8">
    <mergeCell ref="K49:L49"/>
    <mergeCell ref="K50:L50"/>
    <mergeCell ref="A1:U1"/>
    <mergeCell ref="A5:U7"/>
    <mergeCell ref="M10:O10"/>
    <mergeCell ref="P10:R10"/>
    <mergeCell ref="S10:U10"/>
    <mergeCell ref="J14:K14"/>
  </mergeCells>
  <hyperlinks>
    <hyperlink ref="F45" r:id="rId1" display="www.consultRMS.com"/>
  </hyperlinks>
  <printOptions/>
  <pageMargins left="0.75" right="0.5" top="0.75" bottom="0.5" header="0.5" footer="0.5"/>
  <pageSetup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48"/>
  <sheetViews>
    <sheetView zoomScalePageLayoutView="0" workbookViewId="0" topLeftCell="A1">
      <selection activeCell="A1" sqref="A1:U1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7" width="4.574218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21" t="str">
        <f>CONCATENATE("RETIREMENT  SAVER'S  CREDIT,  WHEN  THERE  IS  A  ",W15,"%  MATCH")</f>
        <v>RETIREMENT  SAVER'S  CREDIT,  WHEN  THERE  IS  A  50%  MATCH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K50</f>
        <v>2012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 Match'!A5:U7</f>
        <v>Answer: Consider the following examples.  Here we show the "true cost" of saving as little as $10 per week --- the cost after accounting for a tax deduction and the tax credit.  Then we show the total contribution, including a company match.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VLOOKUP(M48,status,2)</f>
        <v>MARRIED FILING JOINT</v>
      </c>
      <c r="N10" s="328"/>
      <c r="O10" s="329"/>
      <c r="P10" s="327" t="str">
        <f>VLOOKUP(P48,status,2)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56"/>
      <c r="N11" s="205"/>
      <c r="O11" s="209"/>
      <c r="P11" s="256"/>
      <c r="Q11" s="205"/>
      <c r="R11" s="209"/>
      <c r="S11" s="256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11">
        <f>R53</f>
        <v>34500</v>
      </c>
      <c r="N12" s="212">
        <f>S53</f>
        <v>37500</v>
      </c>
      <c r="O12" s="212">
        <f>U53</f>
        <v>57500</v>
      </c>
      <c r="P12" s="211">
        <f>O53</f>
        <v>25875</v>
      </c>
      <c r="Q12" s="212">
        <f>P53</f>
        <v>28125</v>
      </c>
      <c r="R12" s="212">
        <f>T53</f>
        <v>43125</v>
      </c>
      <c r="S12" s="211">
        <f>M53</f>
        <v>17250</v>
      </c>
      <c r="T12" s="212">
        <f>N53</f>
        <v>18750</v>
      </c>
      <c r="U12" s="213">
        <f>Q53</f>
        <v>28750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11"/>
      <c r="N13" s="212"/>
      <c r="O13" s="213"/>
      <c r="P13" s="211"/>
      <c r="Q13" s="212"/>
      <c r="R13" s="213"/>
      <c r="S13" s="211"/>
      <c r="T13" s="212"/>
      <c r="U13" s="213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11">
        <f aca="true" t="shared" si="0" ref="M14:U14">52*$J$14</f>
        <v>520</v>
      </c>
      <c r="N14" s="212">
        <f t="shared" si="0"/>
        <v>520</v>
      </c>
      <c r="O14" s="212">
        <f t="shared" si="0"/>
        <v>520</v>
      </c>
      <c r="P14" s="211">
        <f t="shared" si="0"/>
        <v>520</v>
      </c>
      <c r="Q14" s="212">
        <f t="shared" si="0"/>
        <v>520</v>
      </c>
      <c r="R14" s="212">
        <f t="shared" si="0"/>
        <v>520</v>
      </c>
      <c r="S14" s="211">
        <f t="shared" si="0"/>
        <v>520</v>
      </c>
      <c r="T14" s="212">
        <f t="shared" si="0"/>
        <v>520</v>
      </c>
      <c r="U14" s="213">
        <f t="shared" si="0"/>
        <v>520</v>
      </c>
    </row>
    <row r="15" spans="1:23" ht="12.75">
      <c r="A15" s="182">
        <f>A14-1</f>
        <v>-4</v>
      </c>
      <c r="B15" s="183"/>
      <c r="C15" s="183" t="s">
        <v>16</v>
      </c>
      <c r="D15" s="183"/>
      <c r="E15" s="183"/>
      <c r="F15" s="183"/>
      <c r="G15" s="183"/>
      <c r="H15" s="205"/>
      <c r="I15" s="320">
        <v>0.5</v>
      </c>
      <c r="J15" s="320"/>
      <c r="K15" s="257" t="s">
        <v>17</v>
      </c>
      <c r="L15" s="214">
        <f>A14</f>
        <v>-3</v>
      </c>
      <c r="M15" s="211">
        <f aca="true" t="shared" si="1" ref="M15:U15">$I15*M14</f>
        <v>260</v>
      </c>
      <c r="N15" s="212">
        <f t="shared" si="1"/>
        <v>260</v>
      </c>
      <c r="O15" s="213">
        <f t="shared" si="1"/>
        <v>260</v>
      </c>
      <c r="P15" s="211">
        <f t="shared" si="1"/>
        <v>260</v>
      </c>
      <c r="Q15" s="212">
        <f t="shared" si="1"/>
        <v>260</v>
      </c>
      <c r="R15" s="213">
        <f t="shared" si="1"/>
        <v>260</v>
      </c>
      <c r="S15" s="211">
        <f t="shared" si="1"/>
        <v>260</v>
      </c>
      <c r="T15" s="212">
        <f t="shared" si="1"/>
        <v>260</v>
      </c>
      <c r="U15" s="213">
        <f t="shared" si="1"/>
        <v>260</v>
      </c>
      <c r="W15" s="126">
        <v>50</v>
      </c>
    </row>
    <row r="16" spans="1:21" ht="6" customHeight="1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11"/>
      <c r="N16" s="212"/>
      <c r="O16" s="213"/>
      <c r="P16" s="211"/>
      <c r="Q16" s="212"/>
      <c r="R16" s="213"/>
      <c r="S16" s="211"/>
      <c r="T16" s="212"/>
      <c r="U16" s="213"/>
    </row>
    <row r="17" spans="1:21" ht="12.75">
      <c r="A17" s="182">
        <f>A15-1</f>
        <v>-5</v>
      </c>
      <c r="B17" s="183"/>
      <c r="C17" s="183" t="s">
        <v>18</v>
      </c>
      <c r="D17" s="183"/>
      <c r="E17" s="183"/>
      <c r="F17" s="183"/>
      <c r="G17" s="183"/>
      <c r="H17" s="183"/>
      <c r="I17" s="183"/>
      <c r="J17" s="183"/>
      <c r="K17" s="183"/>
      <c r="L17" s="183"/>
      <c r="M17" s="215">
        <f aca="true" t="shared" si="2" ref="M17:U17">HLOOKUP(M12,$M$52:$V$57,M48+3,TRUE)</f>
        <v>0.5</v>
      </c>
      <c r="N17" s="216">
        <f t="shared" si="2"/>
        <v>0.2</v>
      </c>
      <c r="O17" s="216">
        <f t="shared" si="2"/>
        <v>0.1</v>
      </c>
      <c r="P17" s="215">
        <f t="shared" si="2"/>
        <v>0.5</v>
      </c>
      <c r="Q17" s="216">
        <f t="shared" si="2"/>
        <v>0.2</v>
      </c>
      <c r="R17" s="216">
        <f t="shared" si="2"/>
        <v>0.1</v>
      </c>
      <c r="S17" s="215">
        <f t="shared" si="2"/>
        <v>0.5</v>
      </c>
      <c r="T17" s="216">
        <f t="shared" si="2"/>
        <v>0.2</v>
      </c>
      <c r="U17" s="217">
        <f t="shared" si="2"/>
        <v>0.1</v>
      </c>
    </row>
    <row r="18" spans="1:21" ht="6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211"/>
      <c r="N18" s="212"/>
      <c r="O18" s="213"/>
      <c r="P18" s="211"/>
      <c r="Q18" s="212"/>
      <c r="R18" s="213"/>
      <c r="S18" s="211"/>
      <c r="T18" s="212"/>
      <c r="U18" s="213"/>
    </row>
    <row r="19" spans="1:21" ht="12.75">
      <c r="A19" s="182">
        <f>A17-1</f>
        <v>-6</v>
      </c>
      <c r="B19" s="183"/>
      <c r="C19" s="183" t="s">
        <v>19</v>
      </c>
      <c r="D19" s="183"/>
      <c r="E19" s="183"/>
      <c r="F19" s="183"/>
      <c r="G19" s="183"/>
      <c r="H19" s="183"/>
      <c r="I19" s="183"/>
      <c r="J19" s="183"/>
      <c r="K19" s="183"/>
      <c r="L19" s="218" t="s">
        <v>20</v>
      </c>
      <c r="M19" s="211">
        <f aca="true" t="shared" si="3" ref="M19:U19">M14*$P$34</f>
        <v>104</v>
      </c>
      <c r="N19" s="212">
        <f t="shared" si="3"/>
        <v>104</v>
      </c>
      <c r="O19" s="213">
        <f t="shared" si="3"/>
        <v>104</v>
      </c>
      <c r="P19" s="211">
        <f t="shared" si="3"/>
        <v>104</v>
      </c>
      <c r="Q19" s="212">
        <f t="shared" si="3"/>
        <v>104</v>
      </c>
      <c r="R19" s="213">
        <f t="shared" si="3"/>
        <v>104</v>
      </c>
      <c r="S19" s="211">
        <f t="shared" si="3"/>
        <v>104</v>
      </c>
      <c r="T19" s="212">
        <f t="shared" si="3"/>
        <v>104</v>
      </c>
      <c r="U19" s="213">
        <f t="shared" si="3"/>
        <v>104</v>
      </c>
    </row>
    <row r="20" spans="1:21" ht="12.75">
      <c r="A20" s="182">
        <f>A19-1</f>
        <v>-7</v>
      </c>
      <c r="B20" s="183"/>
      <c r="C20" s="183"/>
      <c r="D20" s="205"/>
      <c r="E20" s="183"/>
      <c r="F20" s="183"/>
      <c r="G20" s="183"/>
      <c r="H20" s="183"/>
      <c r="I20" s="183"/>
      <c r="J20" s="183"/>
      <c r="K20" s="183"/>
      <c r="L20" s="218" t="s">
        <v>21</v>
      </c>
      <c r="M20" s="211">
        <f aca="true" t="shared" si="4" ref="M20:U20">M17*MIN(M14,2000)</f>
        <v>260</v>
      </c>
      <c r="N20" s="212">
        <f t="shared" si="4"/>
        <v>104</v>
      </c>
      <c r="O20" s="213">
        <f t="shared" si="4"/>
        <v>52</v>
      </c>
      <c r="P20" s="211">
        <f t="shared" si="4"/>
        <v>260</v>
      </c>
      <c r="Q20" s="212">
        <f t="shared" si="4"/>
        <v>104</v>
      </c>
      <c r="R20" s="213">
        <f t="shared" si="4"/>
        <v>52</v>
      </c>
      <c r="S20" s="211">
        <f t="shared" si="4"/>
        <v>260</v>
      </c>
      <c r="T20" s="212">
        <f t="shared" si="4"/>
        <v>104</v>
      </c>
      <c r="U20" s="213">
        <f t="shared" si="4"/>
        <v>52</v>
      </c>
    </row>
    <row r="21" spans="1:21" ht="6" customHeight="1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211"/>
      <c r="N21" s="212"/>
      <c r="O21" s="213"/>
      <c r="P21" s="211"/>
      <c r="Q21" s="212"/>
      <c r="R21" s="213"/>
      <c r="S21" s="211"/>
      <c r="T21" s="212"/>
      <c r="U21" s="213"/>
    </row>
    <row r="22" spans="1:21" ht="12.75">
      <c r="A22" s="182">
        <f>A20-1</f>
        <v>-8</v>
      </c>
      <c r="B22" s="183"/>
      <c r="C22" s="183" t="s">
        <v>22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211"/>
      <c r="N22" s="212"/>
      <c r="O22" s="213"/>
      <c r="P22" s="211"/>
      <c r="Q22" s="212"/>
      <c r="R22" s="213"/>
      <c r="S22" s="211"/>
      <c r="T22" s="212"/>
      <c r="U22" s="213"/>
    </row>
    <row r="23" spans="1:21" ht="12.75">
      <c r="A23" s="182">
        <f>A22-1</f>
        <v>-9</v>
      </c>
      <c r="B23" s="183"/>
      <c r="C23" s="183"/>
      <c r="D23" s="183" t="s">
        <v>23</v>
      </c>
      <c r="E23" s="183"/>
      <c r="F23" s="183"/>
      <c r="G23" s="183"/>
      <c r="H23" s="214">
        <f>A14</f>
        <v>-3</v>
      </c>
      <c r="I23" s="214" t="str">
        <f>"-"</f>
        <v>-</v>
      </c>
      <c r="J23" s="214">
        <f>A19</f>
        <v>-6</v>
      </c>
      <c r="K23" s="214" t="str">
        <f>"-"</f>
        <v>-</v>
      </c>
      <c r="L23" s="214">
        <f>A20</f>
        <v>-7</v>
      </c>
      <c r="M23" s="211">
        <f aca="true" t="shared" si="5" ref="M23:U23">M14-M19-M20</f>
        <v>156</v>
      </c>
      <c r="N23" s="212">
        <f t="shared" si="5"/>
        <v>312</v>
      </c>
      <c r="O23" s="213">
        <f t="shared" si="5"/>
        <v>364</v>
      </c>
      <c r="P23" s="211">
        <f t="shared" si="5"/>
        <v>156</v>
      </c>
      <c r="Q23" s="212">
        <f t="shared" si="5"/>
        <v>312</v>
      </c>
      <c r="R23" s="213">
        <f t="shared" si="5"/>
        <v>364</v>
      </c>
      <c r="S23" s="211">
        <f t="shared" si="5"/>
        <v>156</v>
      </c>
      <c r="T23" s="212">
        <f t="shared" si="5"/>
        <v>312</v>
      </c>
      <c r="U23" s="213">
        <f t="shared" si="5"/>
        <v>364</v>
      </c>
    </row>
    <row r="24" spans="1:21" ht="12.75">
      <c r="A24" s="182">
        <f>A23-1</f>
        <v>-10</v>
      </c>
      <c r="B24" s="183"/>
      <c r="C24" s="183"/>
      <c r="D24" s="183" t="s">
        <v>24</v>
      </c>
      <c r="E24" s="183"/>
      <c r="F24" s="183"/>
      <c r="G24" s="183"/>
      <c r="H24" s="214">
        <f>A23</f>
        <v>-9</v>
      </c>
      <c r="I24" s="219" t="s">
        <v>25</v>
      </c>
      <c r="J24" s="219">
        <v>52</v>
      </c>
      <c r="K24" s="183"/>
      <c r="L24" s="183"/>
      <c r="M24" s="220">
        <f aca="true" t="shared" si="6" ref="M24:U24">M23/52</f>
        <v>3</v>
      </c>
      <c r="N24" s="221">
        <f t="shared" si="6"/>
        <v>6</v>
      </c>
      <c r="O24" s="222">
        <f t="shared" si="6"/>
        <v>7</v>
      </c>
      <c r="P24" s="220">
        <f t="shared" si="6"/>
        <v>3</v>
      </c>
      <c r="Q24" s="221">
        <f t="shared" si="6"/>
        <v>6</v>
      </c>
      <c r="R24" s="222">
        <f t="shared" si="6"/>
        <v>7</v>
      </c>
      <c r="S24" s="220">
        <f t="shared" si="6"/>
        <v>3</v>
      </c>
      <c r="T24" s="221">
        <f t="shared" si="6"/>
        <v>6</v>
      </c>
      <c r="U24" s="222">
        <f t="shared" si="6"/>
        <v>7</v>
      </c>
    </row>
    <row r="25" spans="1:21" ht="6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223"/>
      <c r="N25" s="224"/>
      <c r="O25" s="225"/>
      <c r="P25" s="223"/>
      <c r="Q25" s="224"/>
      <c r="R25" s="225"/>
      <c r="S25" s="223"/>
      <c r="T25" s="224"/>
      <c r="U25" s="225"/>
    </row>
    <row r="26" spans="1:21" ht="12.75">
      <c r="A26" s="182">
        <f>A24-1</f>
        <v>-11</v>
      </c>
      <c r="B26" s="183"/>
      <c r="C26" s="183" t="s">
        <v>26</v>
      </c>
      <c r="D26" s="183"/>
      <c r="E26" s="183"/>
      <c r="F26" s="183"/>
      <c r="G26" s="183" t="s">
        <v>23</v>
      </c>
      <c r="H26" s="183"/>
      <c r="I26" s="183"/>
      <c r="J26" s="214">
        <f>A14</f>
        <v>-3</v>
      </c>
      <c r="K26" s="219" t="str">
        <f>"+"</f>
        <v>+</v>
      </c>
      <c r="L26" s="214">
        <f>A15</f>
        <v>-4</v>
      </c>
      <c r="M26" s="211">
        <f aca="true" t="shared" si="7" ref="M26:U26">M14+M15</f>
        <v>780</v>
      </c>
      <c r="N26" s="212">
        <f t="shared" si="7"/>
        <v>780</v>
      </c>
      <c r="O26" s="213">
        <f t="shared" si="7"/>
        <v>780</v>
      </c>
      <c r="P26" s="211">
        <f t="shared" si="7"/>
        <v>780</v>
      </c>
      <c r="Q26" s="212">
        <f t="shared" si="7"/>
        <v>780</v>
      </c>
      <c r="R26" s="213">
        <f t="shared" si="7"/>
        <v>780</v>
      </c>
      <c r="S26" s="211">
        <f t="shared" si="7"/>
        <v>780</v>
      </c>
      <c r="T26" s="212">
        <f t="shared" si="7"/>
        <v>780</v>
      </c>
      <c r="U26" s="213">
        <f t="shared" si="7"/>
        <v>780</v>
      </c>
    </row>
    <row r="27" spans="1:21" ht="12.75">
      <c r="A27" s="182"/>
      <c r="B27" s="183"/>
      <c r="C27" s="183"/>
      <c r="D27" s="183"/>
      <c r="E27" s="183"/>
      <c r="F27" s="183"/>
      <c r="G27" s="183" t="s">
        <v>27</v>
      </c>
      <c r="H27" s="183"/>
      <c r="I27" s="183"/>
      <c r="J27" s="214">
        <f>A26</f>
        <v>-11</v>
      </c>
      <c r="K27" s="219" t="s">
        <v>25</v>
      </c>
      <c r="L27" s="219">
        <v>52</v>
      </c>
      <c r="M27" s="220">
        <f aca="true" t="shared" si="8" ref="M27:U27">M26/52</f>
        <v>15</v>
      </c>
      <c r="N27" s="221">
        <f t="shared" si="8"/>
        <v>15</v>
      </c>
      <c r="O27" s="222">
        <f t="shared" si="8"/>
        <v>15</v>
      </c>
      <c r="P27" s="220">
        <f t="shared" si="8"/>
        <v>15</v>
      </c>
      <c r="Q27" s="221">
        <f t="shared" si="8"/>
        <v>15</v>
      </c>
      <c r="R27" s="222">
        <f t="shared" si="8"/>
        <v>15</v>
      </c>
      <c r="S27" s="220">
        <f t="shared" si="8"/>
        <v>15</v>
      </c>
      <c r="T27" s="221">
        <f t="shared" si="8"/>
        <v>15</v>
      </c>
      <c r="U27" s="222">
        <f t="shared" si="8"/>
        <v>15</v>
      </c>
    </row>
    <row r="28" spans="1:21" ht="6" customHeight="1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1"/>
      <c r="T28" s="212"/>
      <c r="U28" s="213"/>
    </row>
    <row r="29" spans="1:21" ht="12.75">
      <c r="A29" s="182">
        <f>A26-1</f>
        <v>-12</v>
      </c>
      <c r="B29" s="183"/>
      <c r="C29" s="183" t="s">
        <v>28</v>
      </c>
      <c r="D29" s="183"/>
      <c r="E29" s="183"/>
      <c r="F29" s="183"/>
      <c r="G29" s="183"/>
      <c r="H29" s="183"/>
      <c r="I29" s="183"/>
      <c r="J29" s="183"/>
      <c r="K29" s="183"/>
      <c r="L29" s="183"/>
      <c r="M29" s="211"/>
      <c r="N29" s="212"/>
      <c r="O29" s="213"/>
      <c r="P29" s="211"/>
      <c r="Q29" s="212"/>
      <c r="R29" s="213"/>
      <c r="S29" s="211"/>
      <c r="T29" s="212"/>
      <c r="U29" s="213"/>
    </row>
    <row r="30" spans="1:21" ht="12.75">
      <c r="A30" s="182"/>
      <c r="B30" s="183"/>
      <c r="C30" s="183"/>
      <c r="D30" s="218"/>
      <c r="E30" s="183"/>
      <c r="F30" s="183"/>
      <c r="G30" s="183"/>
      <c r="H30" s="183"/>
      <c r="I30" s="183"/>
      <c r="J30" s="183"/>
      <c r="K30" s="183"/>
      <c r="L30" s="218" t="s">
        <v>29</v>
      </c>
      <c r="M30" s="226">
        <f aca="true" t="shared" si="9" ref="M30:U30">M26/M23-1</f>
        <v>4</v>
      </c>
      <c r="N30" s="227">
        <f t="shared" si="9"/>
        <v>1.5</v>
      </c>
      <c r="O30" s="228">
        <f t="shared" si="9"/>
        <v>1.1428571428571428</v>
      </c>
      <c r="P30" s="226">
        <f t="shared" si="9"/>
        <v>4</v>
      </c>
      <c r="Q30" s="227">
        <f t="shared" si="9"/>
        <v>1.5</v>
      </c>
      <c r="R30" s="228">
        <f t="shared" si="9"/>
        <v>1.1428571428571428</v>
      </c>
      <c r="S30" s="226">
        <f t="shared" si="9"/>
        <v>4</v>
      </c>
      <c r="T30" s="227">
        <f t="shared" si="9"/>
        <v>1.5</v>
      </c>
      <c r="U30" s="228">
        <f t="shared" si="9"/>
        <v>1.1428571428571428</v>
      </c>
    </row>
    <row r="31" spans="1:21" ht="6" customHeigh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30"/>
      <c r="O31" s="232"/>
      <c r="P31" s="233"/>
      <c r="Q31" s="230"/>
      <c r="R31" s="232"/>
      <c r="S31" s="233"/>
      <c r="T31" s="230"/>
      <c r="U31" s="232"/>
    </row>
    <row r="32" spans="1:28" ht="9.75" customHeigh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>
        <f aca="true" t="shared" si="10" ref="M32:U32">IF(OR(M17&lt;M60,M17&gt;M60),"PROBLEM","")</f>
      </c>
      <c r="N32" s="236">
        <f t="shared" si="10"/>
      </c>
      <c r="O32" s="236">
        <f t="shared" si="10"/>
      </c>
      <c r="P32" s="236">
        <f t="shared" si="10"/>
      </c>
      <c r="Q32" s="236">
        <f t="shared" si="10"/>
      </c>
      <c r="R32" s="236">
        <f t="shared" si="10"/>
      </c>
      <c r="S32" s="236">
        <f t="shared" si="10"/>
      </c>
      <c r="T32" s="236">
        <f t="shared" si="10"/>
      </c>
      <c r="U32" s="237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238" t="s">
        <v>30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41"/>
      <c r="V33" s="57"/>
      <c r="W33" s="57"/>
      <c r="X33" s="57"/>
      <c r="Y33" s="57"/>
      <c r="Z33" s="57"/>
      <c r="AA33" s="57"/>
      <c r="AB33" s="57"/>
    </row>
    <row r="34" spans="1:28" ht="12.75">
      <c r="A34" s="242">
        <v>1</v>
      </c>
      <c r="B34" s="239"/>
      <c r="C34" s="239" t="s">
        <v>90</v>
      </c>
      <c r="D34" s="239"/>
      <c r="E34" s="239"/>
      <c r="F34" s="239"/>
      <c r="G34" s="239"/>
      <c r="H34" s="205"/>
      <c r="I34" s="205"/>
      <c r="J34" s="243"/>
      <c r="K34" s="205"/>
      <c r="L34" s="205"/>
      <c r="M34" s="240"/>
      <c r="N34" s="243"/>
      <c r="O34" s="239"/>
      <c r="P34" s="244">
        <v>0.2</v>
      </c>
      <c r="Q34" s="245" t="s">
        <v>32</v>
      </c>
      <c r="R34" s="239"/>
      <c r="S34" s="239"/>
      <c r="T34" s="239"/>
      <c r="U34" s="246"/>
      <c r="V34" s="57"/>
      <c r="W34" s="57"/>
      <c r="X34" s="57"/>
      <c r="Y34" s="57"/>
      <c r="Z34" s="57"/>
      <c r="AA34" s="57"/>
      <c r="AB34" s="57"/>
    </row>
    <row r="35" spans="1:28" ht="12.75">
      <c r="A35" s="242">
        <v>2</v>
      </c>
      <c r="B35" s="239"/>
      <c r="C35" s="239" t="s">
        <v>33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3</v>
      </c>
      <c r="B36" s="239"/>
      <c r="C36" s="239" t="s">
        <v>34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4</v>
      </c>
      <c r="B37" s="239"/>
      <c r="C37" s="239" t="s">
        <v>35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5</v>
      </c>
      <c r="B38" s="239"/>
      <c r="C38" s="239" t="s">
        <v>36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>
        <v>6</v>
      </c>
      <c r="B39" s="239"/>
      <c r="C39" s="239" t="s">
        <v>37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8"/>
      <c r="V39" s="57"/>
      <c r="W39" s="57"/>
      <c r="X39" s="57"/>
      <c r="Y39" s="57"/>
      <c r="Z39" s="57"/>
      <c r="AA39" s="57"/>
      <c r="AB39" s="57"/>
    </row>
    <row r="40" spans="1:28" ht="12.75">
      <c r="A40" s="242"/>
      <c r="B40" s="239"/>
      <c r="C40" s="239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185" t="s">
        <v>38</v>
      </c>
      <c r="U40" s="249">
        <f>K51</f>
        <v>40947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2"/>
      <c r="K41" s="253"/>
      <c r="L41" s="253"/>
      <c r="M41" s="254"/>
      <c r="N41" s="251"/>
      <c r="O41" s="251"/>
      <c r="P41" s="251"/>
      <c r="Q41" s="251"/>
      <c r="R41" s="251"/>
      <c r="S41" s="251"/>
      <c r="T41" s="251"/>
      <c r="U41" s="255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6" customHeight="1">
      <c r="A43" s="242"/>
      <c r="B43" s="239"/>
      <c r="C43" s="239"/>
      <c r="D43" s="239"/>
      <c r="E43" s="239"/>
      <c r="F43" s="239"/>
      <c r="G43" s="239"/>
      <c r="H43" s="239"/>
      <c r="I43" s="239"/>
      <c r="J43" s="243"/>
      <c r="K43" s="244"/>
      <c r="L43" s="244"/>
      <c r="M43" s="240"/>
      <c r="N43" s="239"/>
      <c r="O43" s="239"/>
      <c r="P43" s="239"/>
      <c r="Q43" s="239"/>
      <c r="R43" s="239"/>
      <c r="S43" s="239"/>
      <c r="T43" s="239"/>
      <c r="U43" s="241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263" t="s">
        <v>39</v>
      </c>
      <c r="B44" s="258"/>
      <c r="C44" s="258"/>
      <c r="D44" s="258"/>
      <c r="E44" s="258"/>
      <c r="F44" s="258"/>
      <c r="G44" s="258"/>
      <c r="H44" s="258"/>
      <c r="I44" s="258"/>
      <c r="J44" s="259"/>
      <c r="K44" s="260"/>
      <c r="L44" s="260"/>
      <c r="M44" s="261"/>
      <c r="N44" s="262"/>
      <c r="O44" s="262"/>
      <c r="P44" s="262"/>
      <c r="Q44" s="262"/>
      <c r="R44" s="262"/>
      <c r="S44" s="262"/>
      <c r="T44" s="262"/>
      <c r="U44" s="264"/>
      <c r="V44" s="57"/>
      <c r="W44" s="57"/>
      <c r="X44" s="57"/>
      <c r="Y44" s="57"/>
      <c r="Z44" s="57"/>
      <c r="AA44" s="57"/>
      <c r="AB44" s="57"/>
    </row>
    <row r="45" spans="1:21" ht="12.75">
      <c r="A45" s="265" t="s">
        <v>40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7"/>
      <c r="L45" s="267"/>
      <c r="M45" s="268"/>
      <c r="N45" s="266"/>
      <c r="O45" s="266"/>
      <c r="P45" s="266"/>
      <c r="Q45" s="266"/>
      <c r="R45" s="266"/>
      <c r="S45" s="266"/>
      <c r="T45" s="266"/>
      <c r="U45" s="269" t="s">
        <v>95</v>
      </c>
    </row>
    <row r="46" spans="1:21" ht="12.75">
      <c r="A46" s="276" t="s">
        <v>41</v>
      </c>
      <c r="B46" s="271"/>
      <c r="C46" s="271"/>
      <c r="D46" s="271"/>
      <c r="E46" s="271"/>
      <c r="F46" s="272" t="s">
        <v>53</v>
      </c>
      <c r="G46" s="271"/>
      <c r="H46" s="271"/>
      <c r="I46" s="271"/>
      <c r="J46" s="271"/>
      <c r="K46" s="273"/>
      <c r="L46" s="273"/>
      <c r="M46" s="274"/>
      <c r="N46" s="271"/>
      <c r="O46" s="271"/>
      <c r="P46" s="271"/>
      <c r="Q46" s="271"/>
      <c r="R46" s="271"/>
      <c r="S46" s="271"/>
      <c r="T46" s="271"/>
      <c r="U46" s="27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 t="s">
        <v>54</v>
      </c>
      <c r="I50" s="91"/>
      <c r="J50" s="91"/>
      <c r="K50" s="319">
        <v>2012</v>
      </c>
      <c r="L50" s="319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138" t="s">
        <v>74</v>
      </c>
      <c r="I51" s="3"/>
      <c r="J51" s="3"/>
      <c r="K51" s="318">
        <v>40947</v>
      </c>
      <c r="L51" s="318"/>
      <c r="M51" s="139"/>
      <c r="N51" s="139"/>
      <c r="O51" s="139"/>
      <c r="P51" s="139"/>
      <c r="Q51" s="139"/>
      <c r="R51" s="139"/>
      <c r="S51" s="139"/>
      <c r="T51" s="139"/>
      <c r="U51" s="38"/>
      <c r="V51" s="140"/>
    </row>
    <row r="52" spans="1:22" ht="12.75">
      <c r="A52" s="86"/>
      <c r="B52" s="87"/>
      <c r="C52" s="87"/>
      <c r="D52" s="87"/>
      <c r="E52" s="87"/>
      <c r="F52" s="87"/>
      <c r="G52" s="87"/>
      <c r="H52" s="95" t="s">
        <v>44</v>
      </c>
      <c r="I52" s="96" t="s">
        <v>45</v>
      </c>
      <c r="J52" s="97"/>
      <c r="K52" s="97"/>
      <c r="L52" s="97"/>
      <c r="M52" s="98">
        <v>0</v>
      </c>
      <c r="N52" s="99">
        <f aca="true" t="shared" si="11" ref="N52:V52">M53+1</f>
        <v>17251</v>
      </c>
      <c r="O52" s="99">
        <f t="shared" si="11"/>
        <v>18751</v>
      </c>
      <c r="P52" s="99">
        <f t="shared" si="11"/>
        <v>25876</v>
      </c>
      <c r="Q52" s="99">
        <f t="shared" si="11"/>
        <v>28126</v>
      </c>
      <c r="R52" s="99">
        <f t="shared" si="11"/>
        <v>28751</v>
      </c>
      <c r="S52" s="99">
        <f t="shared" si="11"/>
        <v>34501</v>
      </c>
      <c r="T52" s="99">
        <f t="shared" si="11"/>
        <v>37501</v>
      </c>
      <c r="U52" s="99">
        <f t="shared" si="11"/>
        <v>43126</v>
      </c>
      <c r="V52" s="100">
        <f t="shared" si="11"/>
        <v>57501</v>
      </c>
    </row>
    <row r="53" spans="1:22" ht="12.75">
      <c r="A53" s="86"/>
      <c r="B53" s="87"/>
      <c r="C53" s="87"/>
      <c r="D53" s="87"/>
      <c r="E53" s="87"/>
      <c r="F53" s="87"/>
      <c r="G53" s="130" t="s">
        <v>55</v>
      </c>
      <c r="H53" s="101"/>
      <c r="I53" s="97"/>
      <c r="J53" s="97"/>
      <c r="K53" s="97"/>
      <c r="L53" s="97"/>
      <c r="M53" s="176">
        <v>17250</v>
      </c>
      <c r="N53" s="176">
        <v>18750</v>
      </c>
      <c r="O53" s="176">
        <v>25875</v>
      </c>
      <c r="P53" s="176">
        <v>28125</v>
      </c>
      <c r="Q53" s="176">
        <v>28750</v>
      </c>
      <c r="R53" s="176">
        <v>34500</v>
      </c>
      <c r="S53" s="176">
        <v>37500</v>
      </c>
      <c r="T53" s="176">
        <v>43125</v>
      </c>
      <c r="U53" s="176">
        <v>57500</v>
      </c>
      <c r="V53" s="100">
        <v>999999</v>
      </c>
    </row>
    <row r="54" spans="1:22" ht="12.75">
      <c r="A54" s="86"/>
      <c r="B54" s="87"/>
      <c r="C54" s="87"/>
      <c r="D54" s="87"/>
      <c r="E54" s="87"/>
      <c r="F54" s="87"/>
      <c r="G54" s="87"/>
      <c r="H54" s="101"/>
      <c r="I54" s="97"/>
      <c r="J54" s="97"/>
      <c r="K54" s="97"/>
      <c r="L54" s="97"/>
      <c r="M54" s="102"/>
      <c r="N54" s="102"/>
      <c r="O54" s="102"/>
      <c r="P54" s="102"/>
      <c r="Q54" s="102"/>
      <c r="R54" s="102"/>
      <c r="S54" s="102"/>
      <c r="T54" s="102"/>
      <c r="U54" s="102"/>
      <c r="V54" s="103"/>
    </row>
    <row r="55" spans="1:22" ht="12.75">
      <c r="A55" s="86"/>
      <c r="B55" s="87"/>
      <c r="C55" s="87"/>
      <c r="D55" s="87"/>
      <c r="E55" s="87"/>
      <c r="F55" s="87"/>
      <c r="G55" s="87"/>
      <c r="H55" s="104">
        <v>1</v>
      </c>
      <c r="I55" s="97" t="s">
        <v>46</v>
      </c>
      <c r="J55" s="97"/>
      <c r="K55" s="97"/>
      <c r="L55" s="97"/>
      <c r="M55" s="131">
        <v>0.5</v>
      </c>
      <c r="N55" s="131">
        <v>0.5</v>
      </c>
      <c r="O55" s="131">
        <v>0.5</v>
      </c>
      <c r="P55" s="131">
        <v>0.5</v>
      </c>
      <c r="Q55" s="131">
        <v>0.5</v>
      </c>
      <c r="R55" s="132">
        <v>0.5</v>
      </c>
      <c r="S55" s="132">
        <v>0.2</v>
      </c>
      <c r="T55" s="131">
        <v>0.1</v>
      </c>
      <c r="U55" s="132">
        <v>0.1</v>
      </c>
      <c r="V55" s="107">
        <v>0</v>
      </c>
    </row>
    <row r="56" spans="1:22" ht="12.75">
      <c r="A56" s="86"/>
      <c r="B56" s="87"/>
      <c r="C56" s="87"/>
      <c r="D56" s="87"/>
      <c r="E56" s="87"/>
      <c r="F56" s="87"/>
      <c r="G56" s="87"/>
      <c r="H56" s="104">
        <v>2</v>
      </c>
      <c r="I56" s="97" t="s">
        <v>47</v>
      </c>
      <c r="J56" s="97"/>
      <c r="K56" s="97"/>
      <c r="L56" s="97"/>
      <c r="M56" s="131">
        <v>0.5</v>
      </c>
      <c r="N56" s="131">
        <v>0.5</v>
      </c>
      <c r="O56" s="132">
        <v>0.5</v>
      </c>
      <c r="P56" s="132">
        <v>0.2</v>
      </c>
      <c r="Q56" s="131">
        <v>0.1</v>
      </c>
      <c r="R56" s="131">
        <v>0.1</v>
      </c>
      <c r="S56" s="131">
        <v>0.1</v>
      </c>
      <c r="T56" s="132">
        <v>0.1</v>
      </c>
      <c r="U56" s="131">
        <v>0</v>
      </c>
      <c r="V56" s="107">
        <v>0</v>
      </c>
    </row>
    <row r="57" spans="1:22" ht="13.5" thickBot="1">
      <c r="A57" s="86"/>
      <c r="B57" s="87"/>
      <c r="C57" s="87"/>
      <c r="D57" s="87"/>
      <c r="E57" s="87"/>
      <c r="F57" s="87"/>
      <c r="G57" s="87"/>
      <c r="H57" s="108">
        <v>3</v>
      </c>
      <c r="I57" s="109" t="s">
        <v>48</v>
      </c>
      <c r="J57" s="109"/>
      <c r="K57" s="109"/>
      <c r="L57" s="109"/>
      <c r="M57" s="133">
        <v>0.5</v>
      </c>
      <c r="N57" s="133">
        <v>0.2</v>
      </c>
      <c r="O57" s="134">
        <v>0.1</v>
      </c>
      <c r="P57" s="134">
        <v>0.1</v>
      </c>
      <c r="Q57" s="133">
        <v>0.1</v>
      </c>
      <c r="R57" s="134">
        <v>0</v>
      </c>
      <c r="S57" s="134">
        <v>0</v>
      </c>
      <c r="T57" s="134">
        <v>0</v>
      </c>
      <c r="U57" s="134">
        <v>0</v>
      </c>
      <c r="V57" s="112">
        <v>0</v>
      </c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130" t="s">
        <v>56</v>
      </c>
      <c r="M60" s="113">
        <v>0.5</v>
      </c>
      <c r="N60" s="113">
        <v>0.2</v>
      </c>
      <c r="O60" s="113">
        <v>0.1</v>
      </c>
      <c r="P60" s="113">
        <v>0.5</v>
      </c>
      <c r="Q60" s="113">
        <v>0.2</v>
      </c>
      <c r="R60" s="113">
        <v>0.1</v>
      </c>
      <c r="S60" s="113">
        <v>0.5</v>
      </c>
      <c r="T60" s="113">
        <v>0.2</v>
      </c>
      <c r="U60" s="113">
        <v>0.1</v>
      </c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135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spans="1:21" ht="12.7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8"/>
      <c r="N348" s="87"/>
      <c r="O348" s="87"/>
      <c r="P348" s="87"/>
      <c r="Q348" s="87"/>
      <c r="R348" s="87"/>
      <c r="S348" s="87"/>
      <c r="T348" s="87"/>
      <c r="U348" s="87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</sheetData>
  <sheetProtection/>
  <mergeCells count="9">
    <mergeCell ref="I15:J15"/>
    <mergeCell ref="K50:L50"/>
    <mergeCell ref="K51:L51"/>
    <mergeCell ref="A1:U1"/>
    <mergeCell ref="A5:U7"/>
    <mergeCell ref="M10:O10"/>
    <mergeCell ref="P10:R10"/>
    <mergeCell ref="S10:U10"/>
    <mergeCell ref="J14:K14"/>
  </mergeCells>
  <hyperlinks>
    <hyperlink ref="F46" r:id="rId1" display="www.consultRMS.com"/>
  </hyperlinks>
  <printOptions/>
  <pageMargins left="0.75" right="0.5" top="0.5" bottom="0.5" header="0.5" footer="0.5"/>
  <pageSetup horizontalDpi="600" verticalDpi="600" orientation="landscape" r:id="rId2"/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">
      <selection activeCell="AB22" sqref="AB22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1" width="8.28125" style="0" customWidth="1"/>
  </cols>
  <sheetData>
    <row r="1" spans="1:23" ht="15.75">
      <c r="A1" s="321" t="s">
        <v>50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K49</f>
        <v>2013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Without Match'!A5:U7</f>
        <v>Answer: Consider the following examples.  Here we show the "true cost" of saving as little as $10 per week --- the cost after accounting for a tax deduction and the tax credit.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VLOOKUP(M47,status,2)</f>
        <v>MARRIED FILING JOINT</v>
      </c>
      <c r="N10" s="328"/>
      <c r="O10" s="329"/>
      <c r="P10" s="327" t="str">
        <f>VLOOKUP(P47,status,2)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  <c r="N11" s="207"/>
      <c r="O11" s="208"/>
      <c r="P11" s="206"/>
      <c r="Q11" s="207"/>
      <c r="R11" s="208"/>
      <c r="S11" s="205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95">
        <f>R52</f>
        <v>35500</v>
      </c>
      <c r="N12" s="296">
        <f>S52</f>
        <v>38500</v>
      </c>
      <c r="O12" s="296">
        <f>U52</f>
        <v>59000</v>
      </c>
      <c r="P12" s="295">
        <f>O52</f>
        <v>26625</v>
      </c>
      <c r="Q12" s="296">
        <f>P52</f>
        <v>28875</v>
      </c>
      <c r="R12" s="296">
        <f>T52</f>
        <v>44250</v>
      </c>
      <c r="S12" s="295">
        <f>M52</f>
        <v>17750</v>
      </c>
      <c r="T12" s="296">
        <f>N52</f>
        <v>19250</v>
      </c>
      <c r="U12" s="297">
        <f>Q52</f>
        <v>29500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95"/>
      <c r="N13" s="296"/>
      <c r="O13" s="297"/>
      <c r="P13" s="295"/>
      <c r="Q13" s="296"/>
      <c r="R13" s="297"/>
      <c r="S13" s="296"/>
      <c r="T13" s="296"/>
      <c r="U13" s="297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95">
        <f aca="true" t="shared" si="0" ref="M14:U14">52*$J$14</f>
        <v>520</v>
      </c>
      <c r="N14" s="296">
        <f t="shared" si="0"/>
        <v>520</v>
      </c>
      <c r="O14" s="297">
        <f t="shared" si="0"/>
        <v>520</v>
      </c>
      <c r="P14" s="295">
        <f t="shared" si="0"/>
        <v>520</v>
      </c>
      <c r="Q14" s="296">
        <f t="shared" si="0"/>
        <v>520</v>
      </c>
      <c r="R14" s="297">
        <f t="shared" si="0"/>
        <v>520</v>
      </c>
      <c r="S14" s="296">
        <f t="shared" si="0"/>
        <v>520</v>
      </c>
      <c r="T14" s="296">
        <f t="shared" si="0"/>
        <v>520</v>
      </c>
      <c r="U14" s="297">
        <f t="shared" si="0"/>
        <v>520</v>
      </c>
    </row>
    <row r="15" spans="1:21" ht="6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11"/>
      <c r="N15" s="212"/>
      <c r="O15" s="213"/>
      <c r="P15" s="211"/>
      <c r="Q15" s="212"/>
      <c r="R15" s="213"/>
      <c r="S15" s="212"/>
      <c r="T15" s="212"/>
      <c r="U15" s="213"/>
    </row>
    <row r="16" spans="1:21" ht="12.75">
      <c r="A16" s="182">
        <f>A14-1</f>
        <v>-4</v>
      </c>
      <c r="B16" s="183"/>
      <c r="C16" s="183" t="s">
        <v>18</v>
      </c>
      <c r="D16" s="183"/>
      <c r="E16" s="183"/>
      <c r="F16" s="183"/>
      <c r="G16" s="183"/>
      <c r="H16" s="183"/>
      <c r="I16" s="183"/>
      <c r="J16" s="183"/>
      <c r="K16" s="183"/>
      <c r="L16" s="183"/>
      <c r="M16" s="215">
        <f aca="true" t="shared" si="1" ref="M16:U16">HLOOKUP(M12,$M$51:$V$56,M47+3,TRUE)</f>
        <v>0.5</v>
      </c>
      <c r="N16" s="216">
        <f t="shared" si="1"/>
        <v>0.2</v>
      </c>
      <c r="O16" s="216">
        <f t="shared" si="1"/>
        <v>0.1</v>
      </c>
      <c r="P16" s="215">
        <f t="shared" si="1"/>
        <v>0.5</v>
      </c>
      <c r="Q16" s="216">
        <f t="shared" si="1"/>
        <v>0.2</v>
      </c>
      <c r="R16" s="216">
        <f t="shared" si="1"/>
        <v>0.1</v>
      </c>
      <c r="S16" s="215">
        <f t="shared" si="1"/>
        <v>0.5</v>
      </c>
      <c r="T16" s="216">
        <f t="shared" si="1"/>
        <v>0.2</v>
      </c>
      <c r="U16" s="217">
        <f t="shared" si="1"/>
        <v>0.1</v>
      </c>
    </row>
    <row r="17" spans="1:21" ht="6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211"/>
      <c r="N17" s="212"/>
      <c r="O17" s="213"/>
      <c r="P17" s="211"/>
      <c r="Q17" s="212"/>
      <c r="R17" s="213"/>
      <c r="S17" s="212"/>
      <c r="T17" s="212"/>
      <c r="U17" s="213"/>
    </row>
    <row r="18" spans="1:21" ht="12.75">
      <c r="A18" s="182">
        <f>A16-1</f>
        <v>-5</v>
      </c>
      <c r="B18" s="183"/>
      <c r="C18" s="183" t="s">
        <v>19</v>
      </c>
      <c r="D18" s="183"/>
      <c r="E18" s="183"/>
      <c r="F18" s="183"/>
      <c r="G18" s="183"/>
      <c r="H18" s="183"/>
      <c r="I18" s="183"/>
      <c r="J18" s="183"/>
      <c r="K18" s="183"/>
      <c r="L18" s="218" t="s">
        <v>20</v>
      </c>
      <c r="M18" s="295">
        <f aca="true" t="shared" si="2" ref="M18:U18">M14*$P$33</f>
        <v>104</v>
      </c>
      <c r="N18" s="296">
        <f t="shared" si="2"/>
        <v>104</v>
      </c>
      <c r="O18" s="297">
        <f t="shared" si="2"/>
        <v>104</v>
      </c>
      <c r="P18" s="295">
        <f t="shared" si="2"/>
        <v>104</v>
      </c>
      <c r="Q18" s="296">
        <f t="shared" si="2"/>
        <v>104</v>
      </c>
      <c r="R18" s="297">
        <f t="shared" si="2"/>
        <v>104</v>
      </c>
      <c r="S18" s="296">
        <f t="shared" si="2"/>
        <v>104</v>
      </c>
      <c r="T18" s="296">
        <f t="shared" si="2"/>
        <v>104</v>
      </c>
      <c r="U18" s="297">
        <f t="shared" si="2"/>
        <v>104</v>
      </c>
    </row>
    <row r="19" spans="1:21" ht="12.75">
      <c r="A19" s="182">
        <f>A18-1</f>
        <v>-6</v>
      </c>
      <c r="B19" s="183"/>
      <c r="C19" s="183"/>
      <c r="D19" s="205"/>
      <c r="E19" s="183"/>
      <c r="F19" s="183"/>
      <c r="G19" s="183"/>
      <c r="H19" s="183"/>
      <c r="I19" s="183"/>
      <c r="J19" s="183"/>
      <c r="K19" s="183"/>
      <c r="L19" s="218" t="s">
        <v>21</v>
      </c>
      <c r="M19" s="295">
        <f aca="true" t="shared" si="3" ref="M19:U19">M16*MIN(M14,2000)</f>
        <v>260</v>
      </c>
      <c r="N19" s="296">
        <f t="shared" si="3"/>
        <v>104</v>
      </c>
      <c r="O19" s="297">
        <f t="shared" si="3"/>
        <v>52</v>
      </c>
      <c r="P19" s="295">
        <f t="shared" si="3"/>
        <v>260</v>
      </c>
      <c r="Q19" s="296">
        <f t="shared" si="3"/>
        <v>104</v>
      </c>
      <c r="R19" s="297">
        <f t="shared" si="3"/>
        <v>52</v>
      </c>
      <c r="S19" s="296">
        <f t="shared" si="3"/>
        <v>260</v>
      </c>
      <c r="T19" s="296">
        <f t="shared" si="3"/>
        <v>104</v>
      </c>
      <c r="U19" s="297">
        <f t="shared" si="3"/>
        <v>52</v>
      </c>
    </row>
    <row r="20" spans="1:21" ht="6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295"/>
      <c r="N20" s="296"/>
      <c r="O20" s="297"/>
      <c r="P20" s="295"/>
      <c r="Q20" s="296"/>
      <c r="R20" s="297"/>
      <c r="S20" s="296"/>
      <c r="T20" s="296"/>
      <c r="U20" s="297"/>
    </row>
    <row r="21" spans="1:21" ht="12.75">
      <c r="A21" s="182">
        <f>A19-1</f>
        <v>-7</v>
      </c>
      <c r="B21" s="183"/>
      <c r="C21" s="183" t="s">
        <v>22</v>
      </c>
      <c r="D21" s="183"/>
      <c r="E21" s="183"/>
      <c r="F21" s="183"/>
      <c r="G21" s="183"/>
      <c r="H21" s="183"/>
      <c r="I21" s="183"/>
      <c r="J21" s="183"/>
      <c r="K21" s="183"/>
      <c r="L21" s="183"/>
      <c r="M21" s="295"/>
      <c r="N21" s="296"/>
      <c r="O21" s="297"/>
      <c r="P21" s="295"/>
      <c r="Q21" s="296"/>
      <c r="R21" s="297"/>
      <c r="S21" s="296"/>
      <c r="T21" s="296"/>
      <c r="U21" s="297"/>
    </row>
    <row r="22" spans="1:21" ht="12.75">
      <c r="A22" s="182">
        <f>A21-1</f>
        <v>-8</v>
      </c>
      <c r="B22" s="183"/>
      <c r="C22" s="183"/>
      <c r="D22" s="183" t="s">
        <v>23</v>
      </c>
      <c r="E22" s="183"/>
      <c r="F22" s="183"/>
      <c r="G22" s="183"/>
      <c r="H22" s="214">
        <f>A14</f>
        <v>-3</v>
      </c>
      <c r="I22" s="214" t="str">
        <f>"-"</f>
        <v>-</v>
      </c>
      <c r="J22" s="214">
        <f>A18</f>
        <v>-5</v>
      </c>
      <c r="K22" s="214" t="str">
        <f>"-"</f>
        <v>-</v>
      </c>
      <c r="L22" s="214">
        <f>A19</f>
        <v>-6</v>
      </c>
      <c r="M22" s="295">
        <f aca="true" t="shared" si="4" ref="M22:U22">M14-M18-M19</f>
        <v>156</v>
      </c>
      <c r="N22" s="296">
        <f t="shared" si="4"/>
        <v>312</v>
      </c>
      <c r="O22" s="297">
        <f t="shared" si="4"/>
        <v>364</v>
      </c>
      <c r="P22" s="295">
        <f t="shared" si="4"/>
        <v>156</v>
      </c>
      <c r="Q22" s="296">
        <f t="shared" si="4"/>
        <v>312</v>
      </c>
      <c r="R22" s="297">
        <f t="shared" si="4"/>
        <v>364</v>
      </c>
      <c r="S22" s="296">
        <f t="shared" si="4"/>
        <v>156</v>
      </c>
      <c r="T22" s="296">
        <f t="shared" si="4"/>
        <v>312</v>
      </c>
      <c r="U22" s="297">
        <f t="shared" si="4"/>
        <v>364</v>
      </c>
    </row>
    <row r="23" spans="1:21" ht="12.75">
      <c r="A23" s="182">
        <f>A22-1</f>
        <v>-9</v>
      </c>
      <c r="B23" s="183"/>
      <c r="C23" s="183"/>
      <c r="D23" s="183" t="s">
        <v>24</v>
      </c>
      <c r="E23" s="183"/>
      <c r="F23" s="183"/>
      <c r="G23" s="183"/>
      <c r="H23" s="214">
        <f>A22</f>
        <v>-8</v>
      </c>
      <c r="I23" s="219" t="s">
        <v>25</v>
      </c>
      <c r="J23" s="219">
        <v>52</v>
      </c>
      <c r="K23" s="183"/>
      <c r="L23" s="183"/>
      <c r="M23" s="298">
        <f aca="true" t="shared" si="5" ref="M23:U23">M22/52</f>
        <v>3</v>
      </c>
      <c r="N23" s="299">
        <f t="shared" si="5"/>
        <v>6</v>
      </c>
      <c r="O23" s="300">
        <f t="shared" si="5"/>
        <v>7</v>
      </c>
      <c r="P23" s="298">
        <f t="shared" si="5"/>
        <v>3</v>
      </c>
      <c r="Q23" s="299">
        <f t="shared" si="5"/>
        <v>6</v>
      </c>
      <c r="R23" s="300">
        <f t="shared" si="5"/>
        <v>7</v>
      </c>
      <c r="S23" s="299">
        <f t="shared" si="5"/>
        <v>3</v>
      </c>
      <c r="T23" s="299">
        <f t="shared" si="5"/>
        <v>6</v>
      </c>
      <c r="U23" s="300">
        <f t="shared" si="5"/>
        <v>7</v>
      </c>
    </row>
    <row r="24" spans="1:21" ht="6" customHeigh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295"/>
      <c r="N24" s="296"/>
      <c r="O24" s="297"/>
      <c r="P24" s="295"/>
      <c r="Q24" s="296"/>
      <c r="R24" s="297"/>
      <c r="S24" s="296"/>
      <c r="T24" s="296"/>
      <c r="U24" s="297"/>
    </row>
    <row r="25" spans="1:21" ht="12.75">
      <c r="A25" s="182">
        <f>A23-1</f>
        <v>-10</v>
      </c>
      <c r="B25" s="183"/>
      <c r="C25" s="183" t="s">
        <v>26</v>
      </c>
      <c r="D25" s="183"/>
      <c r="E25" s="183"/>
      <c r="F25" s="183"/>
      <c r="G25" s="183" t="s">
        <v>23</v>
      </c>
      <c r="H25" s="183"/>
      <c r="I25" s="183"/>
      <c r="J25" s="214">
        <f>A14</f>
        <v>-3</v>
      </c>
      <c r="K25" s="219" t="str">
        <f>"+"</f>
        <v>+</v>
      </c>
      <c r="L25" s="214">
        <f>A14</f>
        <v>-3</v>
      </c>
      <c r="M25" s="295">
        <f aca="true" t="shared" si="6" ref="M25:U25">M14</f>
        <v>520</v>
      </c>
      <c r="N25" s="296">
        <f t="shared" si="6"/>
        <v>520</v>
      </c>
      <c r="O25" s="297">
        <f t="shared" si="6"/>
        <v>520</v>
      </c>
      <c r="P25" s="295">
        <f t="shared" si="6"/>
        <v>520</v>
      </c>
      <c r="Q25" s="296">
        <f t="shared" si="6"/>
        <v>520</v>
      </c>
      <c r="R25" s="297">
        <f t="shared" si="6"/>
        <v>520</v>
      </c>
      <c r="S25" s="296">
        <f t="shared" si="6"/>
        <v>520</v>
      </c>
      <c r="T25" s="296">
        <f t="shared" si="6"/>
        <v>520</v>
      </c>
      <c r="U25" s="297">
        <f t="shared" si="6"/>
        <v>520</v>
      </c>
    </row>
    <row r="26" spans="1:21" ht="12.75">
      <c r="A26" s="182"/>
      <c r="B26" s="183"/>
      <c r="C26" s="183"/>
      <c r="D26" s="183"/>
      <c r="E26" s="183"/>
      <c r="F26" s="183"/>
      <c r="G26" s="183" t="s">
        <v>27</v>
      </c>
      <c r="H26" s="183"/>
      <c r="I26" s="183"/>
      <c r="J26" s="214">
        <f>A25</f>
        <v>-10</v>
      </c>
      <c r="K26" s="219" t="s">
        <v>25</v>
      </c>
      <c r="L26" s="219">
        <v>52</v>
      </c>
      <c r="M26" s="298">
        <f aca="true" t="shared" si="7" ref="M26:U26">M25/52</f>
        <v>10</v>
      </c>
      <c r="N26" s="299">
        <f t="shared" si="7"/>
        <v>10</v>
      </c>
      <c r="O26" s="300">
        <f t="shared" si="7"/>
        <v>10</v>
      </c>
      <c r="P26" s="298">
        <f t="shared" si="7"/>
        <v>10</v>
      </c>
      <c r="Q26" s="299">
        <f t="shared" si="7"/>
        <v>10</v>
      </c>
      <c r="R26" s="300">
        <f t="shared" si="7"/>
        <v>10</v>
      </c>
      <c r="S26" s="299">
        <f t="shared" si="7"/>
        <v>10</v>
      </c>
      <c r="T26" s="299">
        <f t="shared" si="7"/>
        <v>10</v>
      </c>
      <c r="U26" s="300">
        <f t="shared" si="7"/>
        <v>10</v>
      </c>
    </row>
    <row r="27" spans="1:21" ht="6" customHeigh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211"/>
      <c r="N27" s="212"/>
      <c r="O27" s="213"/>
      <c r="P27" s="211"/>
      <c r="Q27" s="212"/>
      <c r="R27" s="213"/>
      <c r="S27" s="212"/>
      <c r="T27" s="212"/>
      <c r="U27" s="213"/>
    </row>
    <row r="28" spans="1:21" ht="12.75">
      <c r="A28" s="182">
        <f>A25-1</f>
        <v>-11</v>
      </c>
      <c r="B28" s="183"/>
      <c r="C28" s="183" t="s">
        <v>28</v>
      </c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2"/>
      <c r="T28" s="212"/>
      <c r="U28" s="213"/>
    </row>
    <row r="29" spans="1:21" ht="12.75">
      <c r="A29" s="182"/>
      <c r="B29" s="183"/>
      <c r="C29" s="183"/>
      <c r="D29" s="218"/>
      <c r="E29" s="183"/>
      <c r="F29" s="183"/>
      <c r="G29" s="183"/>
      <c r="H29" s="183"/>
      <c r="I29" s="183"/>
      <c r="J29" s="183"/>
      <c r="K29" s="183"/>
      <c r="L29" s="218" t="s">
        <v>29</v>
      </c>
      <c r="M29" s="226">
        <f aca="true" t="shared" si="8" ref="M29:U29">M25/M22-1</f>
        <v>2.3333333333333335</v>
      </c>
      <c r="N29" s="227">
        <f t="shared" si="8"/>
        <v>0.6666666666666667</v>
      </c>
      <c r="O29" s="228">
        <f t="shared" si="8"/>
        <v>0.4285714285714286</v>
      </c>
      <c r="P29" s="226">
        <f t="shared" si="8"/>
        <v>2.3333333333333335</v>
      </c>
      <c r="Q29" s="227">
        <f t="shared" si="8"/>
        <v>0.6666666666666667</v>
      </c>
      <c r="R29" s="228">
        <f t="shared" si="8"/>
        <v>0.4285714285714286</v>
      </c>
      <c r="S29" s="227">
        <f t="shared" si="8"/>
        <v>2.3333333333333335</v>
      </c>
      <c r="T29" s="227">
        <f t="shared" si="8"/>
        <v>0.6666666666666667</v>
      </c>
      <c r="U29" s="228">
        <f t="shared" si="8"/>
        <v>0.4285714285714286</v>
      </c>
    </row>
    <row r="30" spans="1:21" ht="6" customHeight="1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230"/>
      <c r="O30" s="232"/>
      <c r="P30" s="233"/>
      <c r="Q30" s="230"/>
      <c r="R30" s="232"/>
      <c r="S30" s="230"/>
      <c r="T30" s="230"/>
      <c r="U30" s="232"/>
    </row>
    <row r="31" spans="1:28" ht="6" customHeight="1">
      <c r="A31" s="234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6">
        <f aca="true" t="shared" si="9" ref="M31:U31">IF(OR(M16&lt;M59,M16&gt;M59),"PROBLEM","")</f>
      </c>
      <c r="N31" s="236">
        <f t="shared" si="9"/>
      </c>
      <c r="O31" s="236">
        <f t="shared" si="9"/>
      </c>
      <c r="P31" s="236">
        <f t="shared" si="9"/>
      </c>
      <c r="Q31" s="236">
        <f t="shared" si="9"/>
      </c>
      <c r="R31" s="236">
        <f t="shared" si="9"/>
      </c>
      <c r="S31" s="236">
        <f t="shared" si="9"/>
      </c>
      <c r="T31" s="236">
        <f t="shared" si="9"/>
      </c>
      <c r="U31" s="237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238" t="s">
        <v>30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239"/>
      <c r="O32" s="239"/>
      <c r="P32" s="239"/>
      <c r="Q32" s="239"/>
      <c r="R32" s="239"/>
      <c r="S32" s="239"/>
      <c r="T32" s="239"/>
      <c r="U32" s="241"/>
      <c r="V32" s="57"/>
      <c r="W32" s="57"/>
      <c r="X32" s="57"/>
      <c r="Y32" s="57"/>
      <c r="Z32" s="57"/>
      <c r="AA32" s="57"/>
      <c r="AB32" s="57"/>
    </row>
    <row r="33" spans="1:28" ht="12.75">
      <c r="A33" s="242">
        <v>1</v>
      </c>
      <c r="B33" s="239"/>
      <c r="C33" s="239" t="s">
        <v>90</v>
      </c>
      <c r="D33" s="239"/>
      <c r="E33" s="239"/>
      <c r="F33" s="239"/>
      <c r="G33" s="239"/>
      <c r="H33" s="205"/>
      <c r="I33" s="205"/>
      <c r="J33" s="243"/>
      <c r="K33" s="205"/>
      <c r="L33" s="205"/>
      <c r="M33" s="240"/>
      <c r="N33" s="243"/>
      <c r="O33" s="239"/>
      <c r="P33" s="244">
        <v>0.2</v>
      </c>
      <c r="Q33" s="245" t="s">
        <v>32</v>
      </c>
      <c r="R33" s="239"/>
      <c r="S33" s="239"/>
      <c r="T33" s="239"/>
      <c r="U33" s="246"/>
      <c r="V33" s="57"/>
      <c r="W33" s="57"/>
      <c r="X33" s="57"/>
      <c r="Y33" s="57"/>
      <c r="Z33" s="57"/>
      <c r="AA33" s="57"/>
      <c r="AB33" s="57"/>
    </row>
    <row r="34" spans="1:28" ht="12.75">
      <c r="A34" s="242">
        <v>2</v>
      </c>
      <c r="B34" s="239"/>
      <c r="C34" s="239" t="s">
        <v>33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8"/>
      <c r="V34" s="57"/>
      <c r="W34" s="57"/>
      <c r="X34" s="57"/>
      <c r="Y34" s="57"/>
      <c r="Z34" s="57"/>
      <c r="AA34" s="57"/>
      <c r="AB34" s="57"/>
    </row>
    <row r="35" spans="1:28" ht="12.75">
      <c r="A35" s="242">
        <v>3</v>
      </c>
      <c r="B35" s="239"/>
      <c r="C35" s="239" t="s">
        <v>34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4</v>
      </c>
      <c r="B36" s="239"/>
      <c r="C36" s="239" t="s">
        <v>35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5</v>
      </c>
      <c r="B37" s="239"/>
      <c r="C37" s="239" t="s">
        <v>36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6</v>
      </c>
      <c r="B38" s="239"/>
      <c r="C38" s="239" t="s">
        <v>37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/>
      <c r="B39" s="239"/>
      <c r="C39" s="239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185" t="s">
        <v>38</v>
      </c>
      <c r="U39" s="249">
        <f>K50</f>
        <v>41326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2"/>
      <c r="K40" s="253"/>
      <c r="L40" s="253"/>
      <c r="M40" s="254"/>
      <c r="N40" s="251"/>
      <c r="O40" s="251"/>
      <c r="P40" s="251"/>
      <c r="Q40" s="251"/>
      <c r="R40" s="251"/>
      <c r="S40" s="251"/>
      <c r="T40" s="251"/>
      <c r="U40" s="255"/>
      <c r="V40" s="57"/>
      <c r="W40" s="57"/>
      <c r="X40" s="57"/>
      <c r="Y40" s="57"/>
      <c r="Z40" s="57"/>
      <c r="AA40" s="57"/>
      <c r="AB40" s="57"/>
    </row>
    <row r="41" spans="1:28" ht="6" customHeight="1">
      <c r="A41" s="242"/>
      <c r="B41" s="239"/>
      <c r="C41" s="239"/>
      <c r="D41" s="239"/>
      <c r="E41" s="239"/>
      <c r="F41" s="239"/>
      <c r="G41" s="239"/>
      <c r="H41" s="239"/>
      <c r="I41" s="239"/>
      <c r="J41" s="243"/>
      <c r="K41" s="244"/>
      <c r="L41" s="244"/>
      <c r="M41" s="240"/>
      <c r="N41" s="239"/>
      <c r="O41" s="239"/>
      <c r="P41" s="239"/>
      <c r="Q41" s="239"/>
      <c r="R41" s="239"/>
      <c r="S41" s="239"/>
      <c r="T41" s="239"/>
      <c r="U41" s="241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12.75" customHeight="1" thickBot="1">
      <c r="A43" s="263" t="s">
        <v>39</v>
      </c>
      <c r="B43" s="258"/>
      <c r="C43" s="258"/>
      <c r="D43" s="258"/>
      <c r="E43" s="258"/>
      <c r="F43" s="258"/>
      <c r="G43" s="258"/>
      <c r="H43" s="258"/>
      <c r="I43" s="258"/>
      <c r="J43" s="259"/>
      <c r="K43" s="260"/>
      <c r="L43" s="260"/>
      <c r="M43" s="261"/>
      <c r="N43" s="262"/>
      <c r="O43" s="262"/>
      <c r="P43" s="262"/>
      <c r="Q43" s="262"/>
      <c r="R43" s="262"/>
      <c r="S43" s="262"/>
      <c r="T43" s="262"/>
      <c r="U43" s="264"/>
      <c r="V43" s="57"/>
      <c r="W43" s="57"/>
      <c r="X43" s="57"/>
      <c r="Y43" s="57"/>
      <c r="Z43" s="57"/>
      <c r="AA43" s="57"/>
      <c r="AB43" s="57"/>
    </row>
    <row r="44" spans="1:21" ht="12.75">
      <c r="A44" s="265" t="s">
        <v>40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7"/>
      <c r="L44" s="267"/>
      <c r="M44" s="268"/>
      <c r="N44" s="266"/>
      <c r="O44" s="266"/>
      <c r="P44" s="266"/>
      <c r="Q44" s="266"/>
      <c r="R44" s="266"/>
      <c r="S44" s="266"/>
      <c r="T44" s="266"/>
      <c r="U44" s="269" t="s">
        <v>95</v>
      </c>
    </row>
    <row r="45" spans="1:21" ht="12.75">
      <c r="A45" s="276" t="s">
        <v>41</v>
      </c>
      <c r="B45" s="271"/>
      <c r="C45" s="271"/>
      <c r="D45" s="271"/>
      <c r="E45" s="271"/>
      <c r="F45" s="272" t="s">
        <v>53</v>
      </c>
      <c r="G45" s="271"/>
      <c r="H45" s="271"/>
      <c r="I45" s="271"/>
      <c r="J45" s="271"/>
      <c r="K45" s="273"/>
      <c r="L45" s="273"/>
      <c r="M45" s="274"/>
      <c r="N45" s="271"/>
      <c r="O45" s="271"/>
      <c r="P45" s="271"/>
      <c r="Q45" s="271"/>
      <c r="R45" s="271"/>
      <c r="S45" s="271"/>
      <c r="T45" s="271"/>
      <c r="U45" s="27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 t="s">
        <v>54</v>
      </c>
      <c r="I49" s="91"/>
      <c r="J49" s="91"/>
      <c r="K49" s="319">
        <v>2013</v>
      </c>
      <c r="L49" s="319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138" t="s">
        <v>74</v>
      </c>
      <c r="I50" s="3"/>
      <c r="J50" s="3"/>
      <c r="K50" s="318">
        <v>41326</v>
      </c>
      <c r="L50" s="318"/>
      <c r="M50" s="139"/>
      <c r="N50" s="139"/>
      <c r="O50" s="139"/>
      <c r="P50" s="139"/>
      <c r="Q50" s="139"/>
      <c r="R50" s="139"/>
      <c r="S50" s="139"/>
      <c r="T50" s="139"/>
      <c r="U50" s="38"/>
      <c r="V50" s="140"/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0" ref="N51:V51">M52+1</f>
        <v>17751</v>
      </c>
      <c r="O51" s="99">
        <f t="shared" si="10"/>
        <v>19251</v>
      </c>
      <c r="P51" s="99">
        <f t="shared" si="10"/>
        <v>26626</v>
      </c>
      <c r="Q51" s="99">
        <f t="shared" si="10"/>
        <v>28876</v>
      </c>
      <c r="R51" s="99">
        <f t="shared" si="10"/>
        <v>29501</v>
      </c>
      <c r="S51" s="99">
        <f t="shared" si="10"/>
        <v>35501</v>
      </c>
      <c r="T51" s="99">
        <f t="shared" si="10"/>
        <v>38501</v>
      </c>
      <c r="U51" s="99">
        <f t="shared" si="10"/>
        <v>44251</v>
      </c>
      <c r="V51" s="100">
        <f t="shared" si="10"/>
        <v>59001</v>
      </c>
    </row>
    <row r="52" spans="1:22" ht="12.75">
      <c r="A52" s="86"/>
      <c r="B52" s="87"/>
      <c r="C52" s="87"/>
      <c r="D52" s="87"/>
      <c r="E52" s="87"/>
      <c r="F52" s="87"/>
      <c r="G52" s="130" t="s">
        <v>55</v>
      </c>
      <c r="H52" s="101"/>
      <c r="I52" s="97"/>
      <c r="J52" s="97"/>
      <c r="K52" s="97"/>
      <c r="L52" s="97"/>
      <c r="M52" s="176">
        <v>17750</v>
      </c>
      <c r="N52" s="176">
        <v>19250</v>
      </c>
      <c r="O52" s="176">
        <v>26625</v>
      </c>
      <c r="P52" s="176">
        <v>28875</v>
      </c>
      <c r="Q52" s="176">
        <v>29500</v>
      </c>
      <c r="R52" s="176">
        <v>35500</v>
      </c>
      <c r="S52" s="176">
        <v>38500</v>
      </c>
      <c r="T52" s="176">
        <v>44250</v>
      </c>
      <c r="U52" s="176">
        <v>59000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87"/>
      <c r="C54" s="87"/>
      <c r="D54" s="87"/>
      <c r="E54" s="87"/>
      <c r="F54" s="87"/>
      <c r="G54" s="87"/>
      <c r="H54" s="104">
        <v>1</v>
      </c>
      <c r="I54" s="97" t="s">
        <v>46</v>
      </c>
      <c r="J54" s="97"/>
      <c r="K54" s="97"/>
      <c r="L54" s="97"/>
      <c r="M54" s="131">
        <v>0.5</v>
      </c>
      <c r="N54" s="131">
        <v>0.5</v>
      </c>
      <c r="O54" s="131">
        <v>0.5</v>
      </c>
      <c r="P54" s="131">
        <v>0.5</v>
      </c>
      <c r="Q54" s="131">
        <v>0.5</v>
      </c>
      <c r="R54" s="132">
        <v>0.5</v>
      </c>
      <c r="S54" s="132">
        <v>0.2</v>
      </c>
      <c r="T54" s="131">
        <v>0.1</v>
      </c>
      <c r="U54" s="132">
        <v>0.1</v>
      </c>
      <c r="V54" s="107">
        <v>0</v>
      </c>
    </row>
    <row r="55" spans="1:22" ht="12.75">
      <c r="A55" s="86"/>
      <c r="B55" s="87"/>
      <c r="C55" s="87"/>
      <c r="D55" s="87"/>
      <c r="E55" s="87"/>
      <c r="F55" s="87"/>
      <c r="G55" s="87"/>
      <c r="H55" s="104">
        <v>2</v>
      </c>
      <c r="I55" s="97" t="s">
        <v>47</v>
      </c>
      <c r="J55" s="97"/>
      <c r="K55" s="97"/>
      <c r="L55" s="97"/>
      <c r="M55" s="131">
        <v>0.5</v>
      </c>
      <c r="N55" s="131">
        <v>0.5</v>
      </c>
      <c r="O55" s="132">
        <v>0.5</v>
      </c>
      <c r="P55" s="132">
        <v>0.2</v>
      </c>
      <c r="Q55" s="131">
        <v>0.1</v>
      </c>
      <c r="R55" s="131">
        <v>0.1</v>
      </c>
      <c r="S55" s="131">
        <v>0.1</v>
      </c>
      <c r="T55" s="132">
        <v>0.1</v>
      </c>
      <c r="U55" s="131">
        <v>0</v>
      </c>
      <c r="V55" s="107">
        <v>0</v>
      </c>
    </row>
    <row r="56" spans="1:22" ht="13.5" thickBot="1">
      <c r="A56" s="86"/>
      <c r="B56" s="87"/>
      <c r="C56" s="87"/>
      <c r="D56" s="87"/>
      <c r="E56" s="87"/>
      <c r="F56" s="87"/>
      <c r="G56" s="87"/>
      <c r="H56" s="108">
        <v>3</v>
      </c>
      <c r="I56" s="109" t="s">
        <v>48</v>
      </c>
      <c r="J56" s="109"/>
      <c r="K56" s="109"/>
      <c r="L56" s="109"/>
      <c r="M56" s="133">
        <v>0.5</v>
      </c>
      <c r="N56" s="133">
        <v>0.2</v>
      </c>
      <c r="O56" s="134">
        <v>0.1</v>
      </c>
      <c r="P56" s="134">
        <v>0.1</v>
      </c>
      <c r="Q56" s="133">
        <v>0.1</v>
      </c>
      <c r="R56" s="134">
        <v>0</v>
      </c>
      <c r="S56" s="134">
        <v>0</v>
      </c>
      <c r="T56" s="134">
        <v>0</v>
      </c>
      <c r="U56" s="134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130" t="s">
        <v>86</v>
      </c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135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</sheetData>
  <sheetProtection/>
  <mergeCells count="8">
    <mergeCell ref="K49:L49"/>
    <mergeCell ref="K50:L50"/>
    <mergeCell ref="A1:U1"/>
    <mergeCell ref="A5:U7"/>
    <mergeCell ref="M10:O10"/>
    <mergeCell ref="P10:R10"/>
    <mergeCell ref="S10:U10"/>
    <mergeCell ref="J14:K14"/>
  </mergeCells>
  <hyperlinks>
    <hyperlink ref="F45" r:id="rId1" display="www.consultRMS.com"/>
  </hyperlinks>
  <printOptions/>
  <pageMargins left="0.7" right="0.7" top="0.75" bottom="0.75" header="0.3" footer="0.3"/>
  <pageSetup horizontalDpi="600" verticalDpi="60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5" width="4.7109375" style="0" customWidth="1"/>
    <col min="6" max="6" width="5.57421875" style="0" customWidth="1"/>
    <col min="7" max="7" width="4.574218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1" width="8.28125" style="0" customWidth="1"/>
  </cols>
  <sheetData>
    <row r="1" spans="1:23" ht="15.75">
      <c r="A1" s="321" t="str">
        <f>CONCATENATE("RETIREMENT  SAVER'S  CREDIT,  WHEN  THERE  IS  A  ",W15,"%  MATCH")</f>
        <v>RETIREMENT  SAVER'S  CREDIT,  WHEN  THERE  IS  A  100%  MATCH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K50</f>
        <v>2013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 Match'!A5:U7</f>
        <v>Answer: Consider the following examples.  Here we show the "true cost" of saving as little as $10 per week --- the cost after accounting for a tax deduction and the tax credit.  Then we show the total contribution, including a company match.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VLOOKUP(M48,status,2)</f>
        <v>MARRIED FILING JOINT</v>
      </c>
      <c r="N10" s="328"/>
      <c r="O10" s="329"/>
      <c r="P10" s="327" t="str">
        <f>VLOOKUP(P48,status,2)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56"/>
      <c r="N11" s="205"/>
      <c r="O11" s="209"/>
      <c r="P11" s="256"/>
      <c r="Q11" s="205"/>
      <c r="R11" s="209"/>
      <c r="S11" s="256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86">
        <f>R53</f>
        <v>35500</v>
      </c>
      <c r="N12" s="287">
        <f>S53</f>
        <v>38500</v>
      </c>
      <c r="O12" s="287">
        <f>U53</f>
        <v>59000</v>
      </c>
      <c r="P12" s="286">
        <f>O53</f>
        <v>26625</v>
      </c>
      <c r="Q12" s="287">
        <f>P53</f>
        <v>28875</v>
      </c>
      <c r="R12" s="287">
        <f>T53</f>
        <v>44250</v>
      </c>
      <c r="S12" s="286">
        <f>M53</f>
        <v>17750</v>
      </c>
      <c r="T12" s="287">
        <f>N53</f>
        <v>19250</v>
      </c>
      <c r="U12" s="288">
        <f>Q53</f>
        <v>29500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86"/>
      <c r="N13" s="287"/>
      <c r="O13" s="288"/>
      <c r="P13" s="286"/>
      <c r="Q13" s="287"/>
      <c r="R13" s="288"/>
      <c r="S13" s="286"/>
      <c r="T13" s="287"/>
      <c r="U13" s="288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86">
        <f aca="true" t="shared" si="0" ref="M14:U14">52*$J$14</f>
        <v>520</v>
      </c>
      <c r="N14" s="287">
        <f t="shared" si="0"/>
        <v>520</v>
      </c>
      <c r="O14" s="287">
        <f t="shared" si="0"/>
        <v>520</v>
      </c>
      <c r="P14" s="286">
        <f t="shared" si="0"/>
        <v>520</v>
      </c>
      <c r="Q14" s="287">
        <f t="shared" si="0"/>
        <v>520</v>
      </c>
      <c r="R14" s="287">
        <f t="shared" si="0"/>
        <v>520</v>
      </c>
      <c r="S14" s="286">
        <f t="shared" si="0"/>
        <v>520</v>
      </c>
      <c r="T14" s="287">
        <f t="shared" si="0"/>
        <v>520</v>
      </c>
      <c r="U14" s="288">
        <f t="shared" si="0"/>
        <v>520</v>
      </c>
    </row>
    <row r="15" spans="1:23" ht="12.75">
      <c r="A15" s="182">
        <f>A14-1</f>
        <v>-4</v>
      </c>
      <c r="B15" s="183"/>
      <c r="C15" s="183" t="s">
        <v>16</v>
      </c>
      <c r="D15" s="183"/>
      <c r="E15" s="183"/>
      <c r="F15" s="183"/>
      <c r="G15" s="183"/>
      <c r="H15" s="205"/>
      <c r="I15" s="331">
        <v>1</v>
      </c>
      <c r="J15" s="331"/>
      <c r="K15" s="257" t="s">
        <v>17</v>
      </c>
      <c r="L15" s="214">
        <f>A14</f>
        <v>-3</v>
      </c>
      <c r="M15" s="286">
        <f aca="true" t="shared" si="1" ref="M15:U15">$I15*M14</f>
        <v>520</v>
      </c>
      <c r="N15" s="287">
        <f t="shared" si="1"/>
        <v>520</v>
      </c>
      <c r="O15" s="288">
        <f t="shared" si="1"/>
        <v>520</v>
      </c>
      <c r="P15" s="286">
        <f t="shared" si="1"/>
        <v>520</v>
      </c>
      <c r="Q15" s="287">
        <f t="shared" si="1"/>
        <v>520</v>
      </c>
      <c r="R15" s="288">
        <f t="shared" si="1"/>
        <v>520</v>
      </c>
      <c r="S15" s="286">
        <f t="shared" si="1"/>
        <v>520</v>
      </c>
      <c r="T15" s="287">
        <f t="shared" si="1"/>
        <v>520</v>
      </c>
      <c r="U15" s="288">
        <f t="shared" si="1"/>
        <v>520</v>
      </c>
      <c r="W15" s="126">
        <f>I15*100</f>
        <v>100</v>
      </c>
    </row>
    <row r="16" spans="1:21" ht="6" customHeight="1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11"/>
      <c r="N16" s="212"/>
      <c r="O16" s="213"/>
      <c r="P16" s="211"/>
      <c r="Q16" s="212"/>
      <c r="R16" s="213"/>
      <c r="S16" s="211"/>
      <c r="T16" s="212"/>
      <c r="U16" s="213"/>
    </row>
    <row r="17" spans="1:21" ht="12.75">
      <c r="A17" s="182">
        <f>A15-1</f>
        <v>-5</v>
      </c>
      <c r="B17" s="183"/>
      <c r="C17" s="183" t="s">
        <v>18</v>
      </c>
      <c r="D17" s="183"/>
      <c r="E17" s="183"/>
      <c r="F17" s="183"/>
      <c r="G17" s="183"/>
      <c r="H17" s="183"/>
      <c r="I17" s="183"/>
      <c r="J17" s="183"/>
      <c r="K17" s="183"/>
      <c r="L17" s="183"/>
      <c r="M17" s="215">
        <f aca="true" t="shared" si="2" ref="M17:U17">HLOOKUP(M12,$M$52:$V$57,M48+3,TRUE)</f>
        <v>0.5</v>
      </c>
      <c r="N17" s="216">
        <f t="shared" si="2"/>
        <v>0.2</v>
      </c>
      <c r="O17" s="216">
        <f t="shared" si="2"/>
        <v>0.1</v>
      </c>
      <c r="P17" s="215">
        <f t="shared" si="2"/>
        <v>0.5</v>
      </c>
      <c r="Q17" s="216">
        <f t="shared" si="2"/>
        <v>0.2</v>
      </c>
      <c r="R17" s="216">
        <f t="shared" si="2"/>
        <v>0.1</v>
      </c>
      <c r="S17" s="215">
        <f t="shared" si="2"/>
        <v>0.5</v>
      </c>
      <c r="T17" s="216">
        <f t="shared" si="2"/>
        <v>0.2</v>
      </c>
      <c r="U17" s="217">
        <f t="shared" si="2"/>
        <v>0.1</v>
      </c>
    </row>
    <row r="18" spans="1:21" ht="6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211"/>
      <c r="N18" s="212"/>
      <c r="O18" s="213"/>
      <c r="P18" s="211"/>
      <c r="Q18" s="212"/>
      <c r="R18" s="213"/>
      <c r="S18" s="211"/>
      <c r="T18" s="212"/>
      <c r="U18" s="213"/>
    </row>
    <row r="19" spans="1:21" ht="12.75">
      <c r="A19" s="182">
        <f>A17-1</f>
        <v>-6</v>
      </c>
      <c r="B19" s="183"/>
      <c r="C19" s="183" t="s">
        <v>19</v>
      </c>
      <c r="D19" s="183"/>
      <c r="E19" s="183"/>
      <c r="F19" s="183"/>
      <c r="G19" s="183"/>
      <c r="H19" s="183"/>
      <c r="I19" s="183"/>
      <c r="J19" s="183"/>
      <c r="K19" s="183"/>
      <c r="L19" s="218" t="s">
        <v>20</v>
      </c>
      <c r="M19" s="289">
        <f aca="true" t="shared" si="3" ref="M19:U19">M14*$P$34</f>
        <v>104</v>
      </c>
      <c r="N19" s="290">
        <f t="shared" si="3"/>
        <v>104</v>
      </c>
      <c r="O19" s="291">
        <f t="shared" si="3"/>
        <v>104</v>
      </c>
      <c r="P19" s="289">
        <f t="shared" si="3"/>
        <v>104</v>
      </c>
      <c r="Q19" s="290">
        <f t="shared" si="3"/>
        <v>104</v>
      </c>
      <c r="R19" s="291">
        <f t="shared" si="3"/>
        <v>104</v>
      </c>
      <c r="S19" s="289">
        <f t="shared" si="3"/>
        <v>104</v>
      </c>
      <c r="T19" s="290">
        <f t="shared" si="3"/>
        <v>104</v>
      </c>
      <c r="U19" s="291">
        <f t="shared" si="3"/>
        <v>104</v>
      </c>
    </row>
    <row r="20" spans="1:21" ht="12.75">
      <c r="A20" s="182">
        <f>A19-1</f>
        <v>-7</v>
      </c>
      <c r="B20" s="183"/>
      <c r="C20" s="183"/>
      <c r="D20" s="205"/>
      <c r="E20" s="183"/>
      <c r="F20" s="183"/>
      <c r="G20" s="183"/>
      <c r="H20" s="183"/>
      <c r="I20" s="183"/>
      <c r="J20" s="183"/>
      <c r="K20" s="183"/>
      <c r="L20" s="218" t="s">
        <v>21</v>
      </c>
      <c r="M20" s="289">
        <f aca="true" t="shared" si="4" ref="M20:U20">M17*MIN(M14,2000)</f>
        <v>260</v>
      </c>
      <c r="N20" s="290">
        <f t="shared" si="4"/>
        <v>104</v>
      </c>
      <c r="O20" s="291">
        <f t="shared" si="4"/>
        <v>52</v>
      </c>
      <c r="P20" s="289">
        <f t="shared" si="4"/>
        <v>260</v>
      </c>
      <c r="Q20" s="290">
        <f t="shared" si="4"/>
        <v>104</v>
      </c>
      <c r="R20" s="291">
        <f t="shared" si="4"/>
        <v>52</v>
      </c>
      <c r="S20" s="289">
        <f t="shared" si="4"/>
        <v>260</v>
      </c>
      <c r="T20" s="290">
        <f t="shared" si="4"/>
        <v>104</v>
      </c>
      <c r="U20" s="291">
        <f t="shared" si="4"/>
        <v>52</v>
      </c>
    </row>
    <row r="21" spans="1:21" ht="6" customHeight="1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289"/>
      <c r="N21" s="290"/>
      <c r="O21" s="291"/>
      <c r="P21" s="289"/>
      <c r="Q21" s="290"/>
      <c r="R21" s="291"/>
      <c r="S21" s="289"/>
      <c r="T21" s="290"/>
      <c r="U21" s="291"/>
    </row>
    <row r="22" spans="1:21" ht="12.75">
      <c r="A22" s="182">
        <f>A20-1</f>
        <v>-8</v>
      </c>
      <c r="B22" s="183"/>
      <c r="C22" s="183" t="s">
        <v>22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289"/>
      <c r="N22" s="290"/>
      <c r="O22" s="291"/>
      <c r="P22" s="289"/>
      <c r="Q22" s="290"/>
      <c r="R22" s="291"/>
      <c r="S22" s="289"/>
      <c r="T22" s="290"/>
      <c r="U22" s="291"/>
    </row>
    <row r="23" spans="1:21" ht="12.75">
      <c r="A23" s="182">
        <f>A22-1</f>
        <v>-9</v>
      </c>
      <c r="B23" s="183"/>
      <c r="C23" s="183"/>
      <c r="D23" s="183" t="s">
        <v>23</v>
      </c>
      <c r="E23" s="183"/>
      <c r="F23" s="183"/>
      <c r="G23" s="183"/>
      <c r="H23" s="214">
        <f>A14</f>
        <v>-3</v>
      </c>
      <c r="I23" s="214" t="str">
        <f>"-"</f>
        <v>-</v>
      </c>
      <c r="J23" s="214">
        <f>A19</f>
        <v>-6</v>
      </c>
      <c r="K23" s="214" t="str">
        <f>"-"</f>
        <v>-</v>
      </c>
      <c r="L23" s="214">
        <f>A20</f>
        <v>-7</v>
      </c>
      <c r="M23" s="289">
        <f aca="true" t="shared" si="5" ref="M23:U23">M14-M19-M20</f>
        <v>156</v>
      </c>
      <c r="N23" s="290">
        <f t="shared" si="5"/>
        <v>312</v>
      </c>
      <c r="O23" s="291">
        <f t="shared" si="5"/>
        <v>364</v>
      </c>
      <c r="P23" s="289">
        <f t="shared" si="5"/>
        <v>156</v>
      </c>
      <c r="Q23" s="290">
        <f t="shared" si="5"/>
        <v>312</v>
      </c>
      <c r="R23" s="291">
        <f t="shared" si="5"/>
        <v>364</v>
      </c>
      <c r="S23" s="289">
        <f t="shared" si="5"/>
        <v>156</v>
      </c>
      <c r="T23" s="290">
        <f t="shared" si="5"/>
        <v>312</v>
      </c>
      <c r="U23" s="291">
        <f t="shared" si="5"/>
        <v>364</v>
      </c>
    </row>
    <row r="24" spans="1:21" ht="12.75">
      <c r="A24" s="182">
        <f>A23-1</f>
        <v>-10</v>
      </c>
      <c r="B24" s="183"/>
      <c r="C24" s="183"/>
      <c r="D24" s="183" t="s">
        <v>24</v>
      </c>
      <c r="E24" s="183"/>
      <c r="F24" s="183"/>
      <c r="G24" s="183"/>
      <c r="H24" s="214">
        <f>A23</f>
        <v>-9</v>
      </c>
      <c r="I24" s="219" t="s">
        <v>25</v>
      </c>
      <c r="J24" s="219">
        <v>52</v>
      </c>
      <c r="K24" s="183"/>
      <c r="L24" s="183"/>
      <c r="M24" s="292">
        <f aca="true" t="shared" si="6" ref="M24:U24">M23/52</f>
        <v>3</v>
      </c>
      <c r="N24" s="293">
        <f t="shared" si="6"/>
        <v>6</v>
      </c>
      <c r="O24" s="294">
        <f t="shared" si="6"/>
        <v>7</v>
      </c>
      <c r="P24" s="292">
        <f t="shared" si="6"/>
        <v>3</v>
      </c>
      <c r="Q24" s="293">
        <f t="shared" si="6"/>
        <v>6</v>
      </c>
      <c r="R24" s="294">
        <f t="shared" si="6"/>
        <v>7</v>
      </c>
      <c r="S24" s="292">
        <f t="shared" si="6"/>
        <v>3</v>
      </c>
      <c r="T24" s="293">
        <f t="shared" si="6"/>
        <v>6</v>
      </c>
      <c r="U24" s="294">
        <f t="shared" si="6"/>
        <v>7</v>
      </c>
    </row>
    <row r="25" spans="1:21" ht="6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289"/>
      <c r="N25" s="290"/>
      <c r="O25" s="291"/>
      <c r="P25" s="289"/>
      <c r="Q25" s="290"/>
      <c r="R25" s="291"/>
      <c r="S25" s="289"/>
      <c r="T25" s="290"/>
      <c r="U25" s="291"/>
    </row>
    <row r="26" spans="1:21" ht="12.75">
      <c r="A26" s="182">
        <f>A24-1</f>
        <v>-11</v>
      </c>
      <c r="B26" s="183"/>
      <c r="C26" s="183" t="s">
        <v>26</v>
      </c>
      <c r="D26" s="183"/>
      <c r="E26" s="183"/>
      <c r="F26" s="183"/>
      <c r="G26" s="183" t="s">
        <v>23</v>
      </c>
      <c r="H26" s="183"/>
      <c r="I26" s="183"/>
      <c r="J26" s="214">
        <f>A14</f>
        <v>-3</v>
      </c>
      <c r="K26" s="219" t="str">
        <f>"+"</f>
        <v>+</v>
      </c>
      <c r="L26" s="214">
        <f>A15</f>
        <v>-4</v>
      </c>
      <c r="M26" s="289">
        <f aca="true" t="shared" si="7" ref="M26:U26">M14+M15</f>
        <v>1040</v>
      </c>
      <c r="N26" s="290">
        <f t="shared" si="7"/>
        <v>1040</v>
      </c>
      <c r="O26" s="291">
        <f t="shared" si="7"/>
        <v>1040</v>
      </c>
      <c r="P26" s="289">
        <f t="shared" si="7"/>
        <v>1040</v>
      </c>
      <c r="Q26" s="290">
        <f t="shared" si="7"/>
        <v>1040</v>
      </c>
      <c r="R26" s="291">
        <f t="shared" si="7"/>
        <v>1040</v>
      </c>
      <c r="S26" s="289">
        <f t="shared" si="7"/>
        <v>1040</v>
      </c>
      <c r="T26" s="290">
        <f t="shared" si="7"/>
        <v>1040</v>
      </c>
      <c r="U26" s="291">
        <f t="shared" si="7"/>
        <v>1040</v>
      </c>
    </row>
    <row r="27" spans="1:22" ht="12.75">
      <c r="A27" s="182"/>
      <c r="B27" s="183"/>
      <c r="C27" s="183"/>
      <c r="D27" s="183"/>
      <c r="E27" s="183"/>
      <c r="F27" s="183"/>
      <c r="G27" s="183" t="s">
        <v>27</v>
      </c>
      <c r="H27" s="183"/>
      <c r="I27" s="183"/>
      <c r="J27" s="214">
        <f>A26</f>
        <v>-11</v>
      </c>
      <c r="K27" s="219" t="s">
        <v>25</v>
      </c>
      <c r="L27" s="219">
        <v>52</v>
      </c>
      <c r="M27" s="292">
        <f aca="true" t="shared" si="8" ref="M27:U27">M26/52</f>
        <v>20</v>
      </c>
      <c r="N27" s="293">
        <f t="shared" si="8"/>
        <v>20</v>
      </c>
      <c r="O27" s="294">
        <f t="shared" si="8"/>
        <v>20</v>
      </c>
      <c r="P27" s="292">
        <f t="shared" si="8"/>
        <v>20</v>
      </c>
      <c r="Q27" s="293">
        <f t="shared" si="8"/>
        <v>20</v>
      </c>
      <c r="R27" s="294">
        <f t="shared" si="8"/>
        <v>20</v>
      </c>
      <c r="S27" s="292">
        <f t="shared" si="8"/>
        <v>20</v>
      </c>
      <c r="T27" s="293">
        <f t="shared" si="8"/>
        <v>20</v>
      </c>
      <c r="U27" s="294">
        <f t="shared" si="8"/>
        <v>20</v>
      </c>
      <c r="V27" s="285"/>
    </row>
    <row r="28" spans="1:21" ht="6" customHeight="1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1"/>
      <c r="T28" s="212"/>
      <c r="U28" s="213"/>
    </row>
    <row r="29" spans="1:21" ht="12.75">
      <c r="A29" s="182">
        <f>A26-1</f>
        <v>-12</v>
      </c>
      <c r="B29" s="183"/>
      <c r="C29" s="183" t="s">
        <v>28</v>
      </c>
      <c r="D29" s="183"/>
      <c r="E29" s="183"/>
      <c r="F29" s="183"/>
      <c r="G29" s="183"/>
      <c r="H29" s="183"/>
      <c r="I29" s="183"/>
      <c r="J29" s="183"/>
      <c r="K29" s="183"/>
      <c r="L29" s="183"/>
      <c r="M29" s="211"/>
      <c r="N29" s="212"/>
      <c r="O29" s="213"/>
      <c r="P29" s="211"/>
      <c r="Q29" s="212"/>
      <c r="R29" s="213"/>
      <c r="S29" s="211"/>
      <c r="T29" s="212"/>
      <c r="U29" s="213"/>
    </row>
    <row r="30" spans="1:21" ht="12.75">
      <c r="A30" s="182"/>
      <c r="B30" s="183"/>
      <c r="C30" s="183"/>
      <c r="D30" s="218"/>
      <c r="E30" s="183"/>
      <c r="F30" s="183"/>
      <c r="G30" s="183"/>
      <c r="H30" s="183"/>
      <c r="I30" s="183"/>
      <c r="J30" s="183"/>
      <c r="K30" s="183"/>
      <c r="L30" s="218" t="s">
        <v>29</v>
      </c>
      <c r="M30" s="226">
        <f aca="true" t="shared" si="9" ref="M30:U30">M26/M23-1</f>
        <v>5.666666666666667</v>
      </c>
      <c r="N30" s="227">
        <f t="shared" si="9"/>
        <v>2.3333333333333335</v>
      </c>
      <c r="O30" s="228">
        <f t="shared" si="9"/>
        <v>1.8571428571428572</v>
      </c>
      <c r="P30" s="226">
        <f t="shared" si="9"/>
        <v>5.666666666666667</v>
      </c>
      <c r="Q30" s="227">
        <f t="shared" si="9"/>
        <v>2.3333333333333335</v>
      </c>
      <c r="R30" s="228">
        <f t="shared" si="9"/>
        <v>1.8571428571428572</v>
      </c>
      <c r="S30" s="226">
        <f t="shared" si="9"/>
        <v>5.666666666666667</v>
      </c>
      <c r="T30" s="227">
        <f t="shared" si="9"/>
        <v>2.3333333333333335</v>
      </c>
      <c r="U30" s="228">
        <f t="shared" si="9"/>
        <v>1.8571428571428572</v>
      </c>
    </row>
    <row r="31" spans="1:21" ht="6" customHeigh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30"/>
      <c r="O31" s="232"/>
      <c r="P31" s="233"/>
      <c r="Q31" s="230"/>
      <c r="R31" s="232"/>
      <c r="S31" s="233"/>
      <c r="T31" s="230"/>
      <c r="U31" s="232"/>
    </row>
    <row r="32" spans="1:28" ht="9.75" customHeigh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>
        <f aca="true" t="shared" si="10" ref="M32:U32">IF(OR(M17&lt;M60,M17&gt;M60),"PROBLEM","")</f>
      </c>
      <c r="N32" s="236">
        <f t="shared" si="10"/>
      </c>
      <c r="O32" s="236">
        <f t="shared" si="10"/>
      </c>
      <c r="P32" s="236">
        <f t="shared" si="10"/>
      </c>
      <c r="Q32" s="236">
        <f t="shared" si="10"/>
      </c>
      <c r="R32" s="236">
        <f t="shared" si="10"/>
      </c>
      <c r="S32" s="236">
        <f t="shared" si="10"/>
      </c>
      <c r="T32" s="236">
        <f t="shared" si="10"/>
      </c>
      <c r="U32" s="237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238" t="s">
        <v>30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41"/>
      <c r="V33" s="57"/>
      <c r="W33" s="57"/>
      <c r="X33" s="57"/>
      <c r="Y33" s="57"/>
      <c r="Z33" s="57"/>
      <c r="AA33" s="57"/>
      <c r="AB33" s="57"/>
    </row>
    <row r="34" spans="1:28" ht="12.75">
      <c r="A34" s="242">
        <v>1</v>
      </c>
      <c r="B34" s="239"/>
      <c r="C34" s="239" t="s">
        <v>90</v>
      </c>
      <c r="D34" s="239"/>
      <c r="E34" s="239"/>
      <c r="F34" s="239"/>
      <c r="G34" s="239"/>
      <c r="H34" s="205"/>
      <c r="I34" s="205"/>
      <c r="J34" s="243"/>
      <c r="K34" s="205"/>
      <c r="L34" s="205"/>
      <c r="M34" s="240"/>
      <c r="N34" s="243"/>
      <c r="O34" s="239"/>
      <c r="P34" s="244">
        <v>0.2</v>
      </c>
      <c r="Q34" s="245" t="s">
        <v>32</v>
      </c>
      <c r="R34" s="239"/>
      <c r="S34" s="239"/>
      <c r="T34" s="239"/>
      <c r="U34" s="246"/>
      <c r="V34" s="57"/>
      <c r="W34" s="57"/>
      <c r="X34" s="57"/>
      <c r="Y34" s="57"/>
      <c r="Z34" s="57"/>
      <c r="AA34" s="57"/>
      <c r="AB34" s="57"/>
    </row>
    <row r="35" spans="1:28" ht="12.75">
      <c r="A35" s="242">
        <v>2</v>
      </c>
      <c r="B35" s="239"/>
      <c r="C35" s="239" t="s">
        <v>33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3</v>
      </c>
      <c r="B36" s="239"/>
      <c r="C36" s="239" t="s">
        <v>34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4</v>
      </c>
      <c r="B37" s="239"/>
      <c r="C37" s="239" t="s">
        <v>35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5</v>
      </c>
      <c r="B38" s="239"/>
      <c r="C38" s="239" t="s">
        <v>36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>
        <v>6</v>
      </c>
      <c r="B39" s="239"/>
      <c r="C39" s="239" t="s">
        <v>37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8"/>
      <c r="V39" s="57"/>
      <c r="W39" s="57"/>
      <c r="X39" s="57"/>
      <c r="Y39" s="57"/>
      <c r="Z39" s="57"/>
      <c r="AA39" s="57"/>
      <c r="AB39" s="57"/>
    </row>
    <row r="40" spans="1:28" ht="12.75">
      <c r="A40" s="242"/>
      <c r="B40" s="239"/>
      <c r="C40" s="239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185" t="s">
        <v>38</v>
      </c>
      <c r="U40" s="249">
        <f>K51</f>
        <v>41326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2"/>
      <c r="K41" s="253"/>
      <c r="L41" s="253"/>
      <c r="M41" s="254"/>
      <c r="N41" s="251"/>
      <c r="O41" s="251"/>
      <c r="P41" s="251"/>
      <c r="Q41" s="251"/>
      <c r="R41" s="251"/>
      <c r="S41" s="251"/>
      <c r="T41" s="251"/>
      <c r="U41" s="255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6" customHeight="1">
      <c r="A43" s="242"/>
      <c r="B43" s="239"/>
      <c r="C43" s="239"/>
      <c r="D43" s="239"/>
      <c r="E43" s="239"/>
      <c r="F43" s="239"/>
      <c r="G43" s="239"/>
      <c r="H43" s="239"/>
      <c r="I43" s="239"/>
      <c r="J43" s="243"/>
      <c r="K43" s="244"/>
      <c r="L43" s="244"/>
      <c r="M43" s="240"/>
      <c r="N43" s="239"/>
      <c r="O43" s="239"/>
      <c r="P43" s="239"/>
      <c r="Q43" s="239"/>
      <c r="R43" s="239"/>
      <c r="S43" s="239"/>
      <c r="T43" s="239"/>
      <c r="U43" s="241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263" t="s">
        <v>39</v>
      </c>
      <c r="B44" s="258"/>
      <c r="C44" s="258"/>
      <c r="D44" s="258"/>
      <c r="E44" s="258"/>
      <c r="F44" s="258"/>
      <c r="G44" s="258"/>
      <c r="H44" s="258"/>
      <c r="I44" s="258"/>
      <c r="J44" s="259"/>
      <c r="K44" s="260"/>
      <c r="L44" s="260"/>
      <c r="M44" s="261"/>
      <c r="N44" s="262"/>
      <c r="O44" s="262"/>
      <c r="P44" s="262"/>
      <c r="Q44" s="262"/>
      <c r="R44" s="262"/>
      <c r="S44" s="262"/>
      <c r="T44" s="262"/>
      <c r="U44" s="264"/>
      <c r="V44" s="57"/>
      <c r="W44" s="57"/>
      <c r="X44" s="57"/>
      <c r="Y44" s="57"/>
      <c r="Z44" s="57"/>
      <c r="AA44" s="57"/>
      <c r="AB44" s="57"/>
    </row>
    <row r="45" spans="1:21" ht="12.75">
      <c r="A45" s="265" t="s">
        <v>40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7"/>
      <c r="L45" s="267"/>
      <c r="M45" s="268"/>
      <c r="N45" s="266"/>
      <c r="O45" s="266"/>
      <c r="P45" s="266"/>
      <c r="Q45" s="266"/>
      <c r="R45" s="266"/>
      <c r="S45" s="266"/>
      <c r="T45" s="266"/>
      <c r="U45" s="269" t="s">
        <v>95</v>
      </c>
    </row>
    <row r="46" spans="1:21" ht="12.75">
      <c r="A46" s="276" t="s">
        <v>41</v>
      </c>
      <c r="B46" s="271"/>
      <c r="C46" s="271"/>
      <c r="D46" s="271"/>
      <c r="E46" s="271"/>
      <c r="F46" s="272" t="s">
        <v>53</v>
      </c>
      <c r="G46" s="271"/>
      <c r="H46" s="271"/>
      <c r="I46" s="271"/>
      <c r="J46" s="271"/>
      <c r="K46" s="273"/>
      <c r="L46" s="273"/>
      <c r="M46" s="274"/>
      <c r="N46" s="271"/>
      <c r="O46" s="271"/>
      <c r="P46" s="271"/>
      <c r="Q46" s="271"/>
      <c r="R46" s="271"/>
      <c r="S46" s="271"/>
      <c r="T46" s="271"/>
      <c r="U46" s="27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 t="s">
        <v>54</v>
      </c>
      <c r="I50" s="91"/>
      <c r="J50" s="91"/>
      <c r="K50" s="319">
        <v>2013</v>
      </c>
      <c r="L50" s="319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138" t="s">
        <v>74</v>
      </c>
      <c r="I51" s="3"/>
      <c r="J51" s="3"/>
      <c r="K51" s="318">
        <v>41326</v>
      </c>
      <c r="L51" s="318"/>
      <c r="M51" s="139"/>
      <c r="N51" s="139"/>
      <c r="O51" s="139"/>
      <c r="P51" s="139"/>
      <c r="Q51" s="139"/>
      <c r="R51" s="139"/>
      <c r="S51" s="139"/>
      <c r="T51" s="139"/>
      <c r="U51" s="38"/>
      <c r="V51" s="140"/>
    </row>
    <row r="52" spans="1:22" ht="12.75">
      <c r="A52" s="86"/>
      <c r="B52" s="87"/>
      <c r="C52" s="87"/>
      <c r="D52" s="87"/>
      <c r="E52" s="87"/>
      <c r="F52" s="87"/>
      <c r="G52" s="87"/>
      <c r="H52" s="95" t="s">
        <v>44</v>
      </c>
      <c r="I52" s="96" t="s">
        <v>45</v>
      </c>
      <c r="J52" s="97"/>
      <c r="K52" s="97"/>
      <c r="L52" s="97"/>
      <c r="M52" s="98">
        <v>0</v>
      </c>
      <c r="N52" s="99">
        <f aca="true" t="shared" si="11" ref="N52:V52">M53+1</f>
        <v>17751</v>
      </c>
      <c r="O52" s="99">
        <f t="shared" si="11"/>
        <v>19251</v>
      </c>
      <c r="P52" s="99">
        <f t="shared" si="11"/>
        <v>26626</v>
      </c>
      <c r="Q52" s="99">
        <f t="shared" si="11"/>
        <v>28876</v>
      </c>
      <c r="R52" s="99">
        <f t="shared" si="11"/>
        <v>29501</v>
      </c>
      <c r="S52" s="99">
        <f t="shared" si="11"/>
        <v>35501</v>
      </c>
      <c r="T52" s="99">
        <f t="shared" si="11"/>
        <v>38501</v>
      </c>
      <c r="U52" s="99">
        <f t="shared" si="11"/>
        <v>44251</v>
      </c>
      <c r="V52" s="100">
        <f t="shared" si="11"/>
        <v>59001</v>
      </c>
    </row>
    <row r="53" spans="1:22" ht="12.75">
      <c r="A53" s="86"/>
      <c r="B53" s="87"/>
      <c r="C53" s="87"/>
      <c r="D53" s="87"/>
      <c r="E53" s="87"/>
      <c r="F53" s="87"/>
      <c r="G53" s="130" t="s">
        <v>55</v>
      </c>
      <c r="H53" s="101"/>
      <c r="I53" s="97"/>
      <c r="J53" s="97"/>
      <c r="K53" s="97"/>
      <c r="L53" s="97"/>
      <c r="M53" s="176">
        <v>17750</v>
      </c>
      <c r="N53" s="176">
        <v>19250</v>
      </c>
      <c r="O53" s="176">
        <v>26625</v>
      </c>
      <c r="P53" s="176">
        <v>28875</v>
      </c>
      <c r="Q53" s="176">
        <v>29500</v>
      </c>
      <c r="R53" s="176">
        <v>35500</v>
      </c>
      <c r="S53" s="176">
        <v>38500</v>
      </c>
      <c r="T53" s="176">
        <v>44250</v>
      </c>
      <c r="U53" s="176">
        <v>59000</v>
      </c>
      <c r="V53" s="100">
        <v>999999</v>
      </c>
    </row>
    <row r="54" spans="1:22" ht="12.75">
      <c r="A54" s="86"/>
      <c r="B54" s="87"/>
      <c r="C54" s="87"/>
      <c r="D54" s="87"/>
      <c r="E54" s="87"/>
      <c r="F54" s="87"/>
      <c r="G54" s="87"/>
      <c r="H54" s="101"/>
      <c r="I54" s="97"/>
      <c r="J54" s="97"/>
      <c r="K54" s="97"/>
      <c r="L54" s="97"/>
      <c r="M54" s="102"/>
      <c r="N54" s="102"/>
      <c r="O54" s="102"/>
      <c r="P54" s="102"/>
      <c r="Q54" s="102"/>
      <c r="R54" s="102"/>
      <c r="S54" s="102"/>
      <c r="T54" s="102"/>
      <c r="U54" s="102"/>
      <c r="V54" s="103"/>
    </row>
    <row r="55" spans="1:22" ht="12.75">
      <c r="A55" s="86"/>
      <c r="B55" s="87"/>
      <c r="C55" s="87"/>
      <c r="D55" s="87"/>
      <c r="E55" s="87"/>
      <c r="F55" s="87"/>
      <c r="G55" s="87"/>
      <c r="H55" s="104">
        <v>1</v>
      </c>
      <c r="I55" s="97" t="s">
        <v>46</v>
      </c>
      <c r="J55" s="97"/>
      <c r="K55" s="97"/>
      <c r="L55" s="97"/>
      <c r="M55" s="131">
        <v>0.5</v>
      </c>
      <c r="N55" s="131">
        <v>0.5</v>
      </c>
      <c r="O55" s="131">
        <v>0.5</v>
      </c>
      <c r="P55" s="131">
        <v>0.5</v>
      </c>
      <c r="Q55" s="131">
        <v>0.5</v>
      </c>
      <c r="R55" s="132">
        <v>0.5</v>
      </c>
      <c r="S55" s="132">
        <v>0.2</v>
      </c>
      <c r="T55" s="131">
        <v>0.1</v>
      </c>
      <c r="U55" s="132">
        <v>0.1</v>
      </c>
      <c r="V55" s="107">
        <v>0</v>
      </c>
    </row>
    <row r="56" spans="1:22" ht="12.75">
      <c r="A56" s="86"/>
      <c r="B56" s="87"/>
      <c r="C56" s="87"/>
      <c r="D56" s="87"/>
      <c r="E56" s="87"/>
      <c r="F56" s="87"/>
      <c r="G56" s="87"/>
      <c r="H56" s="104">
        <v>2</v>
      </c>
      <c r="I56" s="97" t="s">
        <v>47</v>
      </c>
      <c r="J56" s="97"/>
      <c r="K56" s="97"/>
      <c r="L56" s="97"/>
      <c r="M56" s="131">
        <v>0.5</v>
      </c>
      <c r="N56" s="131">
        <v>0.5</v>
      </c>
      <c r="O56" s="132">
        <v>0.5</v>
      </c>
      <c r="P56" s="132">
        <v>0.2</v>
      </c>
      <c r="Q56" s="131">
        <v>0.1</v>
      </c>
      <c r="R56" s="131">
        <v>0.1</v>
      </c>
      <c r="S56" s="131">
        <v>0.1</v>
      </c>
      <c r="T56" s="132">
        <v>0.1</v>
      </c>
      <c r="U56" s="131">
        <v>0</v>
      </c>
      <c r="V56" s="107">
        <v>0</v>
      </c>
    </row>
    <row r="57" spans="1:22" ht="13.5" thickBot="1">
      <c r="A57" s="86"/>
      <c r="B57" s="87"/>
      <c r="C57" s="87"/>
      <c r="D57" s="87"/>
      <c r="E57" s="87"/>
      <c r="F57" s="87"/>
      <c r="G57" s="87"/>
      <c r="H57" s="108">
        <v>3</v>
      </c>
      <c r="I57" s="109" t="s">
        <v>48</v>
      </c>
      <c r="J57" s="109"/>
      <c r="K57" s="109"/>
      <c r="L57" s="109"/>
      <c r="M57" s="133">
        <v>0.5</v>
      </c>
      <c r="N57" s="133">
        <v>0.2</v>
      </c>
      <c r="O57" s="134">
        <v>0.1</v>
      </c>
      <c r="P57" s="134">
        <v>0.1</v>
      </c>
      <c r="Q57" s="133">
        <v>0.1</v>
      </c>
      <c r="R57" s="134">
        <v>0</v>
      </c>
      <c r="S57" s="134">
        <v>0</v>
      </c>
      <c r="T57" s="134">
        <v>0</v>
      </c>
      <c r="U57" s="134">
        <v>0</v>
      </c>
      <c r="V57" s="112">
        <v>0</v>
      </c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130" t="s">
        <v>56</v>
      </c>
      <c r="M60" s="113">
        <v>0.5</v>
      </c>
      <c r="N60" s="113">
        <v>0.2</v>
      </c>
      <c r="O60" s="113">
        <v>0.1</v>
      </c>
      <c r="P60" s="113">
        <v>0.5</v>
      </c>
      <c r="Q60" s="113">
        <v>0.2</v>
      </c>
      <c r="R60" s="113">
        <v>0.1</v>
      </c>
      <c r="S60" s="113">
        <v>0.5</v>
      </c>
      <c r="T60" s="113">
        <v>0.2</v>
      </c>
      <c r="U60" s="113">
        <v>0.1</v>
      </c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135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301"/>
      <c r="N63" s="301"/>
      <c r="O63" s="301"/>
      <c r="P63" s="301"/>
      <c r="Q63" s="301"/>
      <c r="R63" s="301"/>
      <c r="S63" s="301"/>
      <c r="T63" s="301"/>
      <c r="U63" s="301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</sheetData>
  <sheetProtection/>
  <mergeCells count="9">
    <mergeCell ref="I15:J15"/>
    <mergeCell ref="K50:L50"/>
    <mergeCell ref="K51:L51"/>
    <mergeCell ref="A1:U1"/>
    <mergeCell ref="A5:U7"/>
    <mergeCell ref="M10:O10"/>
    <mergeCell ref="P10:R10"/>
    <mergeCell ref="S10:U10"/>
    <mergeCell ref="J14:K14"/>
  </mergeCells>
  <hyperlinks>
    <hyperlink ref="F46" r:id="rId1" display="www.consultRMS.com"/>
  </hyperlinks>
  <printOptions/>
  <pageMargins left="0.7" right="0.7" top="0.75" bottom="0.75" header="0.3" footer="0.3"/>
  <pageSetup fitToHeight="1" fitToWidth="1" horizontalDpi="600" verticalDpi="600" orientation="landscape" scale="98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0">
      <selection activeCell="A1" sqref="A1:U45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1" width="8.28125" style="0" customWidth="1"/>
  </cols>
  <sheetData>
    <row r="1" spans="1:23" ht="15.75">
      <c r="A1" s="321" t="s">
        <v>50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K49</f>
        <v>2014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Without Match'!A5:U7</f>
        <v>Answer: Consider the following examples.  Here we show the "true cost" of saving as little as $10 per week --- the cost after accounting for a tax deduction and the tax credit.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VLOOKUP(M47,status,2)</f>
        <v>MARRIED FILING JOINT</v>
      </c>
      <c r="N10" s="328"/>
      <c r="O10" s="329"/>
      <c r="P10" s="327" t="str">
        <f>VLOOKUP(P47,status,2)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  <c r="N11" s="207"/>
      <c r="O11" s="208"/>
      <c r="P11" s="206"/>
      <c r="Q11" s="207"/>
      <c r="R11" s="208"/>
      <c r="S11" s="205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95">
        <f>R52</f>
        <v>36000</v>
      </c>
      <c r="N12" s="296">
        <f>S52</f>
        <v>39000</v>
      </c>
      <c r="O12" s="296">
        <f>U52</f>
        <v>60000</v>
      </c>
      <c r="P12" s="295">
        <f>O52</f>
        <v>27000</v>
      </c>
      <c r="Q12" s="296">
        <f>P52</f>
        <v>29250</v>
      </c>
      <c r="R12" s="296">
        <f>T52</f>
        <v>45000</v>
      </c>
      <c r="S12" s="295">
        <f>M52</f>
        <v>18000</v>
      </c>
      <c r="T12" s="296">
        <f>N52</f>
        <v>19500</v>
      </c>
      <c r="U12" s="297">
        <f>Q52</f>
        <v>30000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95"/>
      <c r="N13" s="296"/>
      <c r="O13" s="297"/>
      <c r="P13" s="295"/>
      <c r="Q13" s="296"/>
      <c r="R13" s="297"/>
      <c r="S13" s="296"/>
      <c r="T13" s="296"/>
      <c r="U13" s="297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95">
        <f aca="true" t="shared" si="0" ref="M14:U14">52*$J$14</f>
        <v>520</v>
      </c>
      <c r="N14" s="296">
        <f t="shared" si="0"/>
        <v>520</v>
      </c>
      <c r="O14" s="297">
        <f t="shared" si="0"/>
        <v>520</v>
      </c>
      <c r="P14" s="295">
        <f t="shared" si="0"/>
        <v>520</v>
      </c>
      <c r="Q14" s="296">
        <f t="shared" si="0"/>
        <v>520</v>
      </c>
      <c r="R14" s="297">
        <f t="shared" si="0"/>
        <v>520</v>
      </c>
      <c r="S14" s="296">
        <f t="shared" si="0"/>
        <v>520</v>
      </c>
      <c r="T14" s="296">
        <f t="shared" si="0"/>
        <v>520</v>
      </c>
      <c r="U14" s="297">
        <f t="shared" si="0"/>
        <v>520</v>
      </c>
    </row>
    <row r="15" spans="1:21" ht="6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11"/>
      <c r="N15" s="212"/>
      <c r="O15" s="213"/>
      <c r="P15" s="211"/>
      <c r="Q15" s="212"/>
      <c r="R15" s="213"/>
      <c r="S15" s="212"/>
      <c r="T15" s="212"/>
      <c r="U15" s="213"/>
    </row>
    <row r="16" spans="1:21" ht="12.75">
      <c r="A16" s="182">
        <f>A14-1</f>
        <v>-4</v>
      </c>
      <c r="B16" s="183"/>
      <c r="C16" s="183" t="s">
        <v>18</v>
      </c>
      <c r="D16" s="183"/>
      <c r="E16" s="183"/>
      <c r="F16" s="183"/>
      <c r="G16" s="183"/>
      <c r="H16" s="183"/>
      <c r="I16" s="183"/>
      <c r="J16" s="183"/>
      <c r="K16" s="183"/>
      <c r="L16" s="183"/>
      <c r="M16" s="215">
        <f aca="true" t="shared" si="1" ref="M16:U16">HLOOKUP(M12,$M$51:$V$56,M47+3,TRUE)</f>
        <v>0.5</v>
      </c>
      <c r="N16" s="216">
        <f t="shared" si="1"/>
        <v>0.2</v>
      </c>
      <c r="O16" s="216">
        <f t="shared" si="1"/>
        <v>0.1</v>
      </c>
      <c r="P16" s="215">
        <f t="shared" si="1"/>
        <v>0.5</v>
      </c>
      <c r="Q16" s="216">
        <f t="shared" si="1"/>
        <v>0.2</v>
      </c>
      <c r="R16" s="216">
        <f t="shared" si="1"/>
        <v>0.1</v>
      </c>
      <c r="S16" s="215">
        <f t="shared" si="1"/>
        <v>0.5</v>
      </c>
      <c r="T16" s="216">
        <f t="shared" si="1"/>
        <v>0.2</v>
      </c>
      <c r="U16" s="217">
        <f t="shared" si="1"/>
        <v>0.1</v>
      </c>
    </row>
    <row r="17" spans="1:21" ht="6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211"/>
      <c r="N17" s="212"/>
      <c r="O17" s="213"/>
      <c r="P17" s="211"/>
      <c r="Q17" s="212"/>
      <c r="R17" s="213"/>
      <c r="S17" s="212"/>
      <c r="T17" s="212"/>
      <c r="U17" s="213"/>
    </row>
    <row r="18" spans="1:21" ht="12.75">
      <c r="A18" s="182">
        <f>A16-1</f>
        <v>-5</v>
      </c>
      <c r="B18" s="183"/>
      <c r="C18" s="183" t="s">
        <v>19</v>
      </c>
      <c r="D18" s="183"/>
      <c r="E18" s="183"/>
      <c r="F18" s="183"/>
      <c r="G18" s="183"/>
      <c r="H18" s="183"/>
      <c r="I18" s="183"/>
      <c r="J18" s="183"/>
      <c r="K18" s="183"/>
      <c r="L18" s="218" t="s">
        <v>20</v>
      </c>
      <c r="M18" s="295">
        <f aca="true" t="shared" si="2" ref="M18:U18">M14*$P$33</f>
        <v>104</v>
      </c>
      <c r="N18" s="296">
        <f t="shared" si="2"/>
        <v>104</v>
      </c>
      <c r="O18" s="297">
        <f t="shared" si="2"/>
        <v>104</v>
      </c>
      <c r="P18" s="295">
        <f t="shared" si="2"/>
        <v>104</v>
      </c>
      <c r="Q18" s="296">
        <f t="shared" si="2"/>
        <v>104</v>
      </c>
      <c r="R18" s="297">
        <f t="shared" si="2"/>
        <v>104</v>
      </c>
      <c r="S18" s="296">
        <f t="shared" si="2"/>
        <v>104</v>
      </c>
      <c r="T18" s="296">
        <f t="shared" si="2"/>
        <v>104</v>
      </c>
      <c r="U18" s="297">
        <f t="shared" si="2"/>
        <v>104</v>
      </c>
    </row>
    <row r="19" spans="1:21" ht="12.75">
      <c r="A19" s="182">
        <f>A18-1</f>
        <v>-6</v>
      </c>
      <c r="B19" s="183"/>
      <c r="C19" s="183"/>
      <c r="D19" s="205"/>
      <c r="E19" s="183"/>
      <c r="F19" s="183"/>
      <c r="G19" s="183"/>
      <c r="H19" s="183"/>
      <c r="I19" s="183"/>
      <c r="J19" s="183"/>
      <c r="K19" s="183"/>
      <c r="L19" s="218" t="s">
        <v>21</v>
      </c>
      <c r="M19" s="295">
        <f aca="true" t="shared" si="3" ref="M19:U19">M16*MIN(M14,2000)</f>
        <v>260</v>
      </c>
      <c r="N19" s="296">
        <f t="shared" si="3"/>
        <v>104</v>
      </c>
      <c r="O19" s="297">
        <f t="shared" si="3"/>
        <v>52</v>
      </c>
      <c r="P19" s="295">
        <f t="shared" si="3"/>
        <v>260</v>
      </c>
      <c r="Q19" s="296">
        <f t="shared" si="3"/>
        <v>104</v>
      </c>
      <c r="R19" s="297">
        <f t="shared" si="3"/>
        <v>52</v>
      </c>
      <c r="S19" s="296">
        <f t="shared" si="3"/>
        <v>260</v>
      </c>
      <c r="T19" s="296">
        <f t="shared" si="3"/>
        <v>104</v>
      </c>
      <c r="U19" s="297">
        <f t="shared" si="3"/>
        <v>52</v>
      </c>
    </row>
    <row r="20" spans="1:21" ht="6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295"/>
      <c r="N20" s="296"/>
      <c r="O20" s="297"/>
      <c r="P20" s="295"/>
      <c r="Q20" s="296"/>
      <c r="R20" s="297"/>
      <c r="S20" s="296"/>
      <c r="T20" s="296"/>
      <c r="U20" s="297"/>
    </row>
    <row r="21" spans="1:21" ht="12.75">
      <c r="A21" s="182">
        <f>A19-1</f>
        <v>-7</v>
      </c>
      <c r="B21" s="183"/>
      <c r="C21" s="183" t="s">
        <v>22</v>
      </c>
      <c r="D21" s="183"/>
      <c r="E21" s="183"/>
      <c r="F21" s="183"/>
      <c r="G21" s="183"/>
      <c r="H21" s="183"/>
      <c r="I21" s="183"/>
      <c r="J21" s="183"/>
      <c r="K21" s="183"/>
      <c r="L21" s="183"/>
      <c r="M21" s="295"/>
      <c r="N21" s="296"/>
      <c r="O21" s="297"/>
      <c r="P21" s="295"/>
      <c r="Q21" s="296"/>
      <c r="R21" s="297"/>
      <c r="S21" s="296"/>
      <c r="T21" s="296"/>
      <c r="U21" s="297"/>
    </row>
    <row r="22" spans="1:21" ht="12.75">
      <c r="A22" s="182">
        <f>A21-1</f>
        <v>-8</v>
      </c>
      <c r="B22" s="183"/>
      <c r="C22" s="183"/>
      <c r="D22" s="183" t="s">
        <v>23</v>
      </c>
      <c r="E22" s="183"/>
      <c r="F22" s="183"/>
      <c r="G22" s="183"/>
      <c r="H22" s="214">
        <f>A14</f>
        <v>-3</v>
      </c>
      <c r="I22" s="214" t="str">
        <f>"-"</f>
        <v>-</v>
      </c>
      <c r="J22" s="214">
        <f>A18</f>
        <v>-5</v>
      </c>
      <c r="K22" s="214" t="str">
        <f>"-"</f>
        <v>-</v>
      </c>
      <c r="L22" s="214">
        <f>A19</f>
        <v>-6</v>
      </c>
      <c r="M22" s="295">
        <f aca="true" t="shared" si="4" ref="M22:U22">M14-M18-M19</f>
        <v>156</v>
      </c>
      <c r="N22" s="296">
        <f t="shared" si="4"/>
        <v>312</v>
      </c>
      <c r="O22" s="297">
        <f t="shared" si="4"/>
        <v>364</v>
      </c>
      <c r="P22" s="295">
        <f t="shared" si="4"/>
        <v>156</v>
      </c>
      <c r="Q22" s="296">
        <f t="shared" si="4"/>
        <v>312</v>
      </c>
      <c r="R22" s="297">
        <f t="shared" si="4"/>
        <v>364</v>
      </c>
      <c r="S22" s="296">
        <f t="shared" si="4"/>
        <v>156</v>
      </c>
      <c r="T22" s="296">
        <f t="shared" si="4"/>
        <v>312</v>
      </c>
      <c r="U22" s="297">
        <f t="shared" si="4"/>
        <v>364</v>
      </c>
    </row>
    <row r="23" spans="1:21" ht="12.75">
      <c r="A23" s="182">
        <f>A22-1</f>
        <v>-9</v>
      </c>
      <c r="B23" s="183"/>
      <c r="C23" s="183"/>
      <c r="D23" s="183" t="s">
        <v>24</v>
      </c>
      <c r="E23" s="183"/>
      <c r="F23" s="183"/>
      <c r="G23" s="183"/>
      <c r="H23" s="214">
        <f>A22</f>
        <v>-8</v>
      </c>
      <c r="I23" s="219" t="s">
        <v>25</v>
      </c>
      <c r="J23" s="219">
        <v>52</v>
      </c>
      <c r="K23" s="183"/>
      <c r="L23" s="183"/>
      <c r="M23" s="298">
        <f aca="true" t="shared" si="5" ref="M23:U23">M22/52</f>
        <v>3</v>
      </c>
      <c r="N23" s="299">
        <f t="shared" si="5"/>
        <v>6</v>
      </c>
      <c r="O23" s="300">
        <f t="shared" si="5"/>
        <v>7</v>
      </c>
      <c r="P23" s="298">
        <f t="shared" si="5"/>
        <v>3</v>
      </c>
      <c r="Q23" s="299">
        <f t="shared" si="5"/>
        <v>6</v>
      </c>
      <c r="R23" s="300">
        <f t="shared" si="5"/>
        <v>7</v>
      </c>
      <c r="S23" s="299">
        <f t="shared" si="5"/>
        <v>3</v>
      </c>
      <c r="T23" s="299">
        <f t="shared" si="5"/>
        <v>6</v>
      </c>
      <c r="U23" s="300">
        <f t="shared" si="5"/>
        <v>7</v>
      </c>
    </row>
    <row r="24" spans="1:21" ht="6" customHeigh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295"/>
      <c r="N24" s="296"/>
      <c r="O24" s="297"/>
      <c r="P24" s="295"/>
      <c r="Q24" s="296"/>
      <c r="R24" s="297"/>
      <c r="S24" s="296"/>
      <c r="T24" s="296"/>
      <c r="U24" s="297"/>
    </row>
    <row r="25" spans="1:21" ht="12.75">
      <c r="A25" s="182">
        <f>A23-1</f>
        <v>-10</v>
      </c>
      <c r="B25" s="183"/>
      <c r="C25" s="183" t="s">
        <v>26</v>
      </c>
      <c r="D25" s="183"/>
      <c r="E25" s="183"/>
      <c r="F25" s="183"/>
      <c r="G25" s="183" t="s">
        <v>23</v>
      </c>
      <c r="H25" s="183"/>
      <c r="I25" s="183"/>
      <c r="J25" s="214">
        <f>A14</f>
        <v>-3</v>
      </c>
      <c r="K25" s="219" t="str">
        <f>"+"</f>
        <v>+</v>
      </c>
      <c r="L25" s="214">
        <f>A14</f>
        <v>-3</v>
      </c>
      <c r="M25" s="295">
        <f aca="true" t="shared" si="6" ref="M25:U25">M14</f>
        <v>520</v>
      </c>
      <c r="N25" s="296">
        <f t="shared" si="6"/>
        <v>520</v>
      </c>
      <c r="O25" s="297">
        <f t="shared" si="6"/>
        <v>520</v>
      </c>
      <c r="P25" s="295">
        <f t="shared" si="6"/>
        <v>520</v>
      </c>
      <c r="Q25" s="296">
        <f t="shared" si="6"/>
        <v>520</v>
      </c>
      <c r="R25" s="297">
        <f t="shared" si="6"/>
        <v>520</v>
      </c>
      <c r="S25" s="296">
        <f t="shared" si="6"/>
        <v>520</v>
      </c>
      <c r="T25" s="296">
        <f t="shared" si="6"/>
        <v>520</v>
      </c>
      <c r="U25" s="297">
        <f t="shared" si="6"/>
        <v>520</v>
      </c>
    </row>
    <row r="26" spans="1:21" ht="12.75">
      <c r="A26" s="182"/>
      <c r="B26" s="183"/>
      <c r="C26" s="183"/>
      <c r="D26" s="183"/>
      <c r="E26" s="183"/>
      <c r="F26" s="183"/>
      <c r="G26" s="183" t="s">
        <v>27</v>
      </c>
      <c r="H26" s="183"/>
      <c r="I26" s="183"/>
      <c r="J26" s="214">
        <f>A25</f>
        <v>-10</v>
      </c>
      <c r="K26" s="219" t="s">
        <v>25</v>
      </c>
      <c r="L26" s="219">
        <v>52</v>
      </c>
      <c r="M26" s="298">
        <f aca="true" t="shared" si="7" ref="M26:U26">M25/52</f>
        <v>10</v>
      </c>
      <c r="N26" s="299">
        <f t="shared" si="7"/>
        <v>10</v>
      </c>
      <c r="O26" s="300">
        <f t="shared" si="7"/>
        <v>10</v>
      </c>
      <c r="P26" s="298">
        <f t="shared" si="7"/>
        <v>10</v>
      </c>
      <c r="Q26" s="299">
        <f t="shared" si="7"/>
        <v>10</v>
      </c>
      <c r="R26" s="300">
        <f t="shared" si="7"/>
        <v>10</v>
      </c>
      <c r="S26" s="299">
        <f t="shared" si="7"/>
        <v>10</v>
      </c>
      <c r="T26" s="299">
        <f t="shared" si="7"/>
        <v>10</v>
      </c>
      <c r="U26" s="300">
        <f t="shared" si="7"/>
        <v>10</v>
      </c>
    </row>
    <row r="27" spans="1:21" ht="6" customHeigh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211"/>
      <c r="N27" s="212"/>
      <c r="O27" s="213"/>
      <c r="P27" s="211"/>
      <c r="Q27" s="212"/>
      <c r="R27" s="213"/>
      <c r="S27" s="212"/>
      <c r="T27" s="212"/>
      <c r="U27" s="213"/>
    </row>
    <row r="28" spans="1:21" ht="12.75">
      <c r="A28" s="182">
        <f>A25-1</f>
        <v>-11</v>
      </c>
      <c r="B28" s="183"/>
      <c r="C28" s="183" t="s">
        <v>28</v>
      </c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2"/>
      <c r="T28" s="212"/>
      <c r="U28" s="213"/>
    </row>
    <row r="29" spans="1:21" ht="12.75">
      <c r="A29" s="182"/>
      <c r="B29" s="183"/>
      <c r="C29" s="183"/>
      <c r="D29" s="218"/>
      <c r="E29" s="183"/>
      <c r="F29" s="183"/>
      <c r="G29" s="183"/>
      <c r="H29" s="183"/>
      <c r="I29" s="183"/>
      <c r="J29" s="183"/>
      <c r="K29" s="183"/>
      <c r="L29" s="218" t="s">
        <v>29</v>
      </c>
      <c r="M29" s="226">
        <f aca="true" t="shared" si="8" ref="M29:U29">M25/M22-1</f>
        <v>2.3333333333333335</v>
      </c>
      <c r="N29" s="227">
        <f t="shared" si="8"/>
        <v>0.6666666666666667</v>
      </c>
      <c r="O29" s="228">
        <f t="shared" si="8"/>
        <v>0.4285714285714286</v>
      </c>
      <c r="P29" s="226">
        <f t="shared" si="8"/>
        <v>2.3333333333333335</v>
      </c>
      <c r="Q29" s="227">
        <f t="shared" si="8"/>
        <v>0.6666666666666667</v>
      </c>
      <c r="R29" s="228">
        <f t="shared" si="8"/>
        <v>0.4285714285714286</v>
      </c>
      <c r="S29" s="227">
        <f t="shared" si="8"/>
        <v>2.3333333333333335</v>
      </c>
      <c r="T29" s="227">
        <f t="shared" si="8"/>
        <v>0.6666666666666667</v>
      </c>
      <c r="U29" s="228">
        <f t="shared" si="8"/>
        <v>0.4285714285714286</v>
      </c>
    </row>
    <row r="30" spans="1:21" ht="6" customHeight="1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230"/>
      <c r="O30" s="232"/>
      <c r="P30" s="233"/>
      <c r="Q30" s="230"/>
      <c r="R30" s="232"/>
      <c r="S30" s="230"/>
      <c r="T30" s="230"/>
      <c r="U30" s="232"/>
    </row>
    <row r="31" spans="1:28" ht="6" customHeight="1">
      <c r="A31" s="234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6">
        <f aca="true" t="shared" si="9" ref="M31:U31">IF(OR(M16&lt;M59,M16&gt;M59),"PROBLEM","")</f>
      </c>
      <c r="N31" s="236">
        <f t="shared" si="9"/>
      </c>
      <c r="O31" s="236">
        <f t="shared" si="9"/>
      </c>
      <c r="P31" s="236">
        <f t="shared" si="9"/>
      </c>
      <c r="Q31" s="236">
        <f t="shared" si="9"/>
      </c>
      <c r="R31" s="236">
        <f t="shared" si="9"/>
      </c>
      <c r="S31" s="236">
        <f t="shared" si="9"/>
      </c>
      <c r="T31" s="236">
        <f t="shared" si="9"/>
      </c>
      <c r="U31" s="237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238" t="s">
        <v>30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239"/>
      <c r="O32" s="239"/>
      <c r="P32" s="239"/>
      <c r="Q32" s="239"/>
      <c r="R32" s="239"/>
      <c r="S32" s="239"/>
      <c r="T32" s="239"/>
      <c r="U32" s="241"/>
      <c r="V32" s="57"/>
      <c r="W32" s="57"/>
      <c r="X32" s="57"/>
      <c r="Y32" s="57"/>
      <c r="Z32" s="57"/>
      <c r="AA32" s="57"/>
      <c r="AB32" s="57"/>
    </row>
    <row r="33" spans="1:28" ht="12.75">
      <c r="A33" s="242">
        <v>1</v>
      </c>
      <c r="B33" s="239"/>
      <c r="C33" s="239" t="s">
        <v>90</v>
      </c>
      <c r="D33" s="239"/>
      <c r="E33" s="239"/>
      <c r="F33" s="239"/>
      <c r="G33" s="239"/>
      <c r="H33" s="205"/>
      <c r="I33" s="205"/>
      <c r="J33" s="243"/>
      <c r="K33" s="205"/>
      <c r="L33" s="205"/>
      <c r="M33" s="240"/>
      <c r="N33" s="243"/>
      <c r="O33" s="239"/>
      <c r="P33" s="244">
        <v>0.2</v>
      </c>
      <c r="Q33" s="245" t="s">
        <v>32</v>
      </c>
      <c r="R33" s="239"/>
      <c r="S33" s="239"/>
      <c r="T33" s="239"/>
      <c r="U33" s="246"/>
      <c r="V33" s="57"/>
      <c r="W33" s="57"/>
      <c r="X33" s="57"/>
      <c r="Y33" s="57"/>
      <c r="Z33" s="57"/>
      <c r="AA33" s="57"/>
      <c r="AB33" s="57"/>
    </row>
    <row r="34" spans="1:28" ht="12.75">
      <c r="A34" s="242">
        <v>2</v>
      </c>
      <c r="B34" s="239"/>
      <c r="C34" s="239" t="s">
        <v>33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8"/>
      <c r="V34" s="57"/>
      <c r="W34" s="57"/>
      <c r="X34" s="57"/>
      <c r="Y34" s="57"/>
      <c r="Z34" s="57"/>
      <c r="AA34" s="57"/>
      <c r="AB34" s="57"/>
    </row>
    <row r="35" spans="1:28" ht="12.75">
      <c r="A35" s="242">
        <v>3</v>
      </c>
      <c r="B35" s="239"/>
      <c r="C35" s="239" t="s">
        <v>34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4</v>
      </c>
      <c r="B36" s="239"/>
      <c r="C36" s="239" t="s">
        <v>35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5</v>
      </c>
      <c r="B37" s="239"/>
      <c r="C37" s="239" t="s">
        <v>36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6</v>
      </c>
      <c r="B38" s="239"/>
      <c r="C38" s="239" t="s">
        <v>37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/>
      <c r="B39" s="239"/>
      <c r="C39" s="239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185" t="s">
        <v>38</v>
      </c>
      <c r="U39" s="249">
        <f>K50</f>
        <v>41643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2"/>
      <c r="K40" s="253"/>
      <c r="L40" s="253"/>
      <c r="M40" s="254"/>
      <c r="N40" s="251"/>
      <c r="O40" s="251"/>
      <c r="P40" s="251"/>
      <c r="Q40" s="251"/>
      <c r="R40" s="251"/>
      <c r="S40" s="251"/>
      <c r="T40" s="251"/>
      <c r="U40" s="255"/>
      <c r="V40" s="57"/>
      <c r="W40" s="57"/>
      <c r="X40" s="57"/>
      <c r="Y40" s="57"/>
      <c r="Z40" s="57"/>
      <c r="AA40" s="57"/>
      <c r="AB40" s="57"/>
    </row>
    <row r="41" spans="1:28" ht="6" customHeight="1">
      <c r="A41" s="242"/>
      <c r="B41" s="239"/>
      <c r="C41" s="239"/>
      <c r="D41" s="239"/>
      <c r="E41" s="239"/>
      <c r="F41" s="239"/>
      <c r="G41" s="239"/>
      <c r="H41" s="239"/>
      <c r="I41" s="239"/>
      <c r="J41" s="243"/>
      <c r="K41" s="244"/>
      <c r="L41" s="244"/>
      <c r="M41" s="240"/>
      <c r="N41" s="239"/>
      <c r="O41" s="239"/>
      <c r="P41" s="239"/>
      <c r="Q41" s="239"/>
      <c r="R41" s="239"/>
      <c r="S41" s="239"/>
      <c r="T41" s="239"/>
      <c r="U41" s="241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12.75" customHeight="1" thickBot="1">
      <c r="A43" s="263" t="s">
        <v>39</v>
      </c>
      <c r="B43" s="258"/>
      <c r="C43" s="258"/>
      <c r="D43" s="258"/>
      <c r="E43" s="258"/>
      <c r="F43" s="258"/>
      <c r="G43" s="258"/>
      <c r="H43" s="258"/>
      <c r="I43" s="258"/>
      <c r="J43" s="259"/>
      <c r="K43" s="260"/>
      <c r="L43" s="260"/>
      <c r="M43" s="261"/>
      <c r="N43" s="262"/>
      <c r="O43" s="262"/>
      <c r="P43" s="262"/>
      <c r="Q43" s="262"/>
      <c r="R43" s="262"/>
      <c r="S43" s="262"/>
      <c r="T43" s="262"/>
      <c r="U43" s="264"/>
      <c r="V43" s="57"/>
      <c r="W43" s="57"/>
      <c r="X43" s="57"/>
      <c r="Y43" s="57"/>
      <c r="Z43" s="57"/>
      <c r="AA43" s="57"/>
      <c r="AB43" s="57"/>
    </row>
    <row r="44" spans="1:21" ht="12.75">
      <c r="A44" s="265" t="s">
        <v>40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7"/>
      <c r="L44" s="267"/>
      <c r="M44" s="268"/>
      <c r="N44" s="266"/>
      <c r="O44" s="266"/>
      <c r="P44" s="266"/>
      <c r="Q44" s="266"/>
      <c r="R44" s="266"/>
      <c r="S44" s="266"/>
      <c r="T44" s="266"/>
      <c r="U44" s="269" t="s">
        <v>95</v>
      </c>
    </row>
    <row r="45" spans="1:21" ht="12.75">
      <c r="A45" s="276" t="s">
        <v>41</v>
      </c>
      <c r="B45" s="271"/>
      <c r="C45" s="271"/>
      <c r="D45" s="271"/>
      <c r="E45" s="271"/>
      <c r="F45" s="272" t="s">
        <v>53</v>
      </c>
      <c r="G45" s="271"/>
      <c r="H45" s="271"/>
      <c r="I45" s="271"/>
      <c r="J45" s="271"/>
      <c r="K45" s="273"/>
      <c r="L45" s="273"/>
      <c r="M45" s="274"/>
      <c r="N45" s="271"/>
      <c r="O45" s="271"/>
      <c r="P45" s="271"/>
      <c r="Q45" s="271"/>
      <c r="R45" s="271"/>
      <c r="S45" s="271"/>
      <c r="T45" s="271"/>
      <c r="U45" s="27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 t="s">
        <v>54</v>
      </c>
      <c r="I49" s="91"/>
      <c r="J49" s="91"/>
      <c r="K49" s="319">
        <v>2014</v>
      </c>
      <c r="L49" s="319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138" t="s">
        <v>74</v>
      </c>
      <c r="I50" s="3"/>
      <c r="J50" s="3"/>
      <c r="K50" s="318">
        <v>41643</v>
      </c>
      <c r="L50" s="318"/>
      <c r="M50" s="139"/>
      <c r="N50" s="139"/>
      <c r="O50" s="139"/>
      <c r="P50" s="139"/>
      <c r="Q50" s="139"/>
      <c r="R50" s="139"/>
      <c r="S50" s="139"/>
      <c r="T50" s="139"/>
      <c r="U50" s="38"/>
      <c r="V50" s="140"/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0" ref="N51:V51">M52+1</f>
        <v>18001</v>
      </c>
      <c r="O51" s="99">
        <f t="shared" si="10"/>
        <v>19501</v>
      </c>
      <c r="P51" s="99">
        <f t="shared" si="10"/>
        <v>27001</v>
      </c>
      <c r="Q51" s="99">
        <f t="shared" si="10"/>
        <v>29251</v>
      </c>
      <c r="R51" s="99">
        <f t="shared" si="10"/>
        <v>30001</v>
      </c>
      <c r="S51" s="99">
        <f t="shared" si="10"/>
        <v>36001</v>
      </c>
      <c r="T51" s="99">
        <f t="shared" si="10"/>
        <v>39001</v>
      </c>
      <c r="U51" s="99">
        <f t="shared" si="10"/>
        <v>45001</v>
      </c>
      <c r="V51" s="100">
        <f t="shared" si="10"/>
        <v>60001</v>
      </c>
    </row>
    <row r="52" spans="1:22" ht="12.75">
      <c r="A52" s="86"/>
      <c r="B52" s="87"/>
      <c r="C52" s="87"/>
      <c r="D52" s="87"/>
      <c r="E52" s="87"/>
      <c r="F52" s="87"/>
      <c r="G52" s="130" t="s">
        <v>55</v>
      </c>
      <c r="H52" s="101"/>
      <c r="I52" s="97"/>
      <c r="J52" s="97"/>
      <c r="K52" s="97"/>
      <c r="L52" s="97"/>
      <c r="M52" s="176">
        <v>18000</v>
      </c>
      <c r="N52" s="176">
        <v>19500</v>
      </c>
      <c r="O52" s="176">
        <v>27000</v>
      </c>
      <c r="P52" s="176">
        <v>29250</v>
      </c>
      <c r="Q52" s="176">
        <v>30000</v>
      </c>
      <c r="R52" s="176">
        <v>36000</v>
      </c>
      <c r="S52" s="176">
        <v>39000</v>
      </c>
      <c r="T52" s="176">
        <v>45000</v>
      </c>
      <c r="U52" s="176">
        <v>60000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332" t="s">
        <v>99</v>
      </c>
      <c r="C54" s="332"/>
      <c r="D54" s="332"/>
      <c r="E54" s="332"/>
      <c r="F54" s="332"/>
      <c r="G54" s="333"/>
      <c r="H54" s="104">
        <v>1</v>
      </c>
      <c r="I54" s="97" t="s">
        <v>46</v>
      </c>
      <c r="J54" s="97"/>
      <c r="K54" s="97"/>
      <c r="L54" s="97"/>
      <c r="M54" s="131">
        <v>0.5</v>
      </c>
      <c r="N54" s="131">
        <v>0.5</v>
      </c>
      <c r="O54" s="131">
        <v>0.5</v>
      </c>
      <c r="P54" s="131">
        <v>0.5</v>
      </c>
      <c r="Q54" s="131">
        <v>0.5</v>
      </c>
      <c r="R54" s="132">
        <v>0.5</v>
      </c>
      <c r="S54" s="132">
        <v>0.2</v>
      </c>
      <c r="T54" s="131">
        <v>0.1</v>
      </c>
      <c r="U54" s="132">
        <v>0.1</v>
      </c>
      <c r="V54" s="107">
        <v>0</v>
      </c>
    </row>
    <row r="55" spans="1:22" ht="12.75">
      <c r="A55" s="86"/>
      <c r="B55" s="332"/>
      <c r="C55" s="332"/>
      <c r="D55" s="332"/>
      <c r="E55" s="332"/>
      <c r="F55" s="332"/>
      <c r="G55" s="333"/>
      <c r="H55" s="104">
        <v>2</v>
      </c>
      <c r="I55" s="97" t="s">
        <v>47</v>
      </c>
      <c r="J55" s="97"/>
      <c r="K55" s="97"/>
      <c r="L55" s="97"/>
      <c r="M55" s="131">
        <v>0.5</v>
      </c>
      <c r="N55" s="131">
        <v>0.5</v>
      </c>
      <c r="O55" s="132">
        <v>0.5</v>
      </c>
      <c r="P55" s="132">
        <v>0.2</v>
      </c>
      <c r="Q55" s="131">
        <v>0.1</v>
      </c>
      <c r="R55" s="131">
        <v>0.1</v>
      </c>
      <c r="S55" s="131">
        <v>0.1</v>
      </c>
      <c r="T55" s="132">
        <v>0.1</v>
      </c>
      <c r="U55" s="131">
        <v>0</v>
      </c>
      <c r="V55" s="107">
        <v>0</v>
      </c>
    </row>
    <row r="56" spans="1:22" ht="13.5" thickBot="1">
      <c r="A56" s="86"/>
      <c r="B56" s="332"/>
      <c r="C56" s="332"/>
      <c r="D56" s="332"/>
      <c r="E56" s="332"/>
      <c r="F56" s="332"/>
      <c r="G56" s="333"/>
      <c r="H56" s="108">
        <v>3</v>
      </c>
      <c r="I56" s="109" t="s">
        <v>48</v>
      </c>
      <c r="J56" s="109"/>
      <c r="K56" s="109"/>
      <c r="L56" s="109"/>
      <c r="M56" s="133">
        <v>0.5</v>
      </c>
      <c r="N56" s="133">
        <v>0.2</v>
      </c>
      <c r="O56" s="134">
        <v>0.1</v>
      </c>
      <c r="P56" s="134">
        <v>0.1</v>
      </c>
      <c r="Q56" s="133">
        <v>0.1</v>
      </c>
      <c r="R56" s="134">
        <v>0</v>
      </c>
      <c r="S56" s="134">
        <v>0</v>
      </c>
      <c r="T56" s="134">
        <v>0</v>
      </c>
      <c r="U56" s="134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130" t="s">
        <v>86</v>
      </c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135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</sheetData>
  <sheetProtection/>
  <mergeCells count="9">
    <mergeCell ref="K49:L49"/>
    <mergeCell ref="K50:L50"/>
    <mergeCell ref="B54:G56"/>
    <mergeCell ref="A1:U1"/>
    <mergeCell ref="A5:U7"/>
    <mergeCell ref="M10:O10"/>
    <mergeCell ref="P10:R10"/>
    <mergeCell ref="S10:U10"/>
    <mergeCell ref="J14:K14"/>
  </mergeCells>
  <hyperlinks>
    <hyperlink ref="F45" r:id="rId1" display="www.consultRMS.com"/>
  </hyperlinks>
  <printOptions/>
  <pageMargins left="0.7" right="0.7" top="0.75" bottom="0.75" header="0.3" footer="0.3"/>
  <pageSetup horizontalDpi="600" verticalDpi="60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5" width="4.7109375" style="0" customWidth="1"/>
    <col min="6" max="6" width="5.57421875" style="0" customWidth="1"/>
    <col min="7" max="7" width="4.574218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1" width="8.28125" style="0" customWidth="1"/>
  </cols>
  <sheetData>
    <row r="1" spans="1:23" ht="15.75">
      <c r="A1" s="321" t="str">
        <f>CONCATENATE("RETIREMENT  SAVER'S  CREDIT,  WHEN  THERE  IS  A  ",W15,"%  MATCH")</f>
        <v>RETIREMENT  SAVER'S  CREDIT,  WHEN  THERE  IS  A  100%  MATCH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K50</f>
        <v>2014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 Match'!A5:U7</f>
        <v>Answer: Consider the following examples.  Here we show the "true cost" of saving as little as $10 per week --- the cost after accounting for a tax deduction and the tax credit.  Then we show the total contribution, including a company match.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VLOOKUP(M48,status,2)</f>
        <v>MARRIED FILING JOINT</v>
      </c>
      <c r="N10" s="328"/>
      <c r="O10" s="329"/>
      <c r="P10" s="327" t="str">
        <f>VLOOKUP(P48,status,2)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56"/>
      <c r="N11" s="205"/>
      <c r="O11" s="209"/>
      <c r="P11" s="256"/>
      <c r="Q11" s="205"/>
      <c r="R11" s="209"/>
      <c r="S11" s="256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86">
        <f>R53</f>
        <v>36000</v>
      </c>
      <c r="N12" s="287">
        <f>S53</f>
        <v>39000</v>
      </c>
      <c r="O12" s="287">
        <f>U53</f>
        <v>60000</v>
      </c>
      <c r="P12" s="286">
        <f>O53</f>
        <v>27000</v>
      </c>
      <c r="Q12" s="287">
        <f>P53</f>
        <v>29250</v>
      </c>
      <c r="R12" s="287">
        <f>T53</f>
        <v>45000</v>
      </c>
      <c r="S12" s="286">
        <f>M53</f>
        <v>18000</v>
      </c>
      <c r="T12" s="287">
        <f>N53</f>
        <v>19500</v>
      </c>
      <c r="U12" s="288">
        <f>Q53</f>
        <v>30000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86"/>
      <c r="N13" s="287"/>
      <c r="O13" s="288"/>
      <c r="P13" s="286"/>
      <c r="Q13" s="287"/>
      <c r="R13" s="288"/>
      <c r="S13" s="286"/>
      <c r="T13" s="287"/>
      <c r="U13" s="288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86">
        <f aca="true" t="shared" si="0" ref="M14:U14">52*$J$14</f>
        <v>520</v>
      </c>
      <c r="N14" s="287">
        <f t="shared" si="0"/>
        <v>520</v>
      </c>
      <c r="O14" s="287">
        <f t="shared" si="0"/>
        <v>520</v>
      </c>
      <c r="P14" s="286">
        <f t="shared" si="0"/>
        <v>520</v>
      </c>
      <c r="Q14" s="287">
        <f t="shared" si="0"/>
        <v>520</v>
      </c>
      <c r="R14" s="287">
        <f t="shared" si="0"/>
        <v>520</v>
      </c>
      <c r="S14" s="286">
        <f t="shared" si="0"/>
        <v>520</v>
      </c>
      <c r="T14" s="287">
        <f t="shared" si="0"/>
        <v>520</v>
      </c>
      <c r="U14" s="288">
        <f t="shared" si="0"/>
        <v>520</v>
      </c>
    </row>
    <row r="15" spans="1:23" ht="12.75">
      <c r="A15" s="182">
        <f>A14-1</f>
        <v>-4</v>
      </c>
      <c r="B15" s="183"/>
      <c r="C15" s="183" t="s">
        <v>16</v>
      </c>
      <c r="D15" s="183"/>
      <c r="E15" s="183"/>
      <c r="F15" s="183"/>
      <c r="G15" s="183"/>
      <c r="H15" s="205"/>
      <c r="I15" s="331">
        <v>1</v>
      </c>
      <c r="J15" s="331"/>
      <c r="K15" s="257" t="s">
        <v>17</v>
      </c>
      <c r="L15" s="214">
        <f>A14</f>
        <v>-3</v>
      </c>
      <c r="M15" s="286">
        <f aca="true" t="shared" si="1" ref="M15:U15">$I15*M14</f>
        <v>520</v>
      </c>
      <c r="N15" s="287">
        <f t="shared" si="1"/>
        <v>520</v>
      </c>
      <c r="O15" s="288">
        <f t="shared" si="1"/>
        <v>520</v>
      </c>
      <c r="P15" s="286">
        <f t="shared" si="1"/>
        <v>520</v>
      </c>
      <c r="Q15" s="287">
        <f t="shared" si="1"/>
        <v>520</v>
      </c>
      <c r="R15" s="288">
        <f t="shared" si="1"/>
        <v>520</v>
      </c>
      <c r="S15" s="286">
        <f t="shared" si="1"/>
        <v>520</v>
      </c>
      <c r="T15" s="287">
        <f t="shared" si="1"/>
        <v>520</v>
      </c>
      <c r="U15" s="288">
        <f t="shared" si="1"/>
        <v>520</v>
      </c>
      <c r="W15" s="126">
        <f>I15*100</f>
        <v>100</v>
      </c>
    </row>
    <row r="16" spans="1:21" ht="6" customHeight="1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11"/>
      <c r="N16" s="212"/>
      <c r="O16" s="213"/>
      <c r="P16" s="211"/>
      <c r="Q16" s="212"/>
      <c r="R16" s="213"/>
      <c r="S16" s="211"/>
      <c r="T16" s="212"/>
      <c r="U16" s="213"/>
    </row>
    <row r="17" spans="1:21" ht="12.75">
      <c r="A17" s="182">
        <f>A15-1</f>
        <v>-5</v>
      </c>
      <c r="B17" s="183"/>
      <c r="C17" s="183" t="s">
        <v>18</v>
      </c>
      <c r="D17" s="183"/>
      <c r="E17" s="183"/>
      <c r="F17" s="183"/>
      <c r="G17" s="183"/>
      <c r="H17" s="183"/>
      <c r="I17" s="183"/>
      <c r="J17" s="183"/>
      <c r="K17" s="183"/>
      <c r="L17" s="183"/>
      <c r="M17" s="215">
        <f aca="true" t="shared" si="2" ref="M17:U17">HLOOKUP(M12,$M$52:$V$57,M48+3,TRUE)</f>
        <v>0.5</v>
      </c>
      <c r="N17" s="216">
        <f t="shared" si="2"/>
        <v>0.2</v>
      </c>
      <c r="O17" s="216">
        <f t="shared" si="2"/>
        <v>0.1</v>
      </c>
      <c r="P17" s="215">
        <f t="shared" si="2"/>
        <v>0.5</v>
      </c>
      <c r="Q17" s="216">
        <f t="shared" si="2"/>
        <v>0.2</v>
      </c>
      <c r="R17" s="216">
        <f t="shared" si="2"/>
        <v>0.1</v>
      </c>
      <c r="S17" s="215">
        <f t="shared" si="2"/>
        <v>0.5</v>
      </c>
      <c r="T17" s="216">
        <f t="shared" si="2"/>
        <v>0.2</v>
      </c>
      <c r="U17" s="217">
        <f t="shared" si="2"/>
        <v>0.1</v>
      </c>
    </row>
    <row r="18" spans="1:21" ht="6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211"/>
      <c r="N18" s="212"/>
      <c r="O18" s="213"/>
      <c r="P18" s="211"/>
      <c r="Q18" s="212"/>
      <c r="R18" s="213"/>
      <c r="S18" s="211"/>
      <c r="T18" s="212"/>
      <c r="U18" s="213"/>
    </row>
    <row r="19" spans="1:21" ht="12.75">
      <c r="A19" s="182">
        <f>A17-1</f>
        <v>-6</v>
      </c>
      <c r="B19" s="183"/>
      <c r="C19" s="183" t="s">
        <v>19</v>
      </c>
      <c r="D19" s="183"/>
      <c r="E19" s="183"/>
      <c r="F19" s="183"/>
      <c r="G19" s="183"/>
      <c r="H19" s="183"/>
      <c r="I19" s="183"/>
      <c r="J19" s="183"/>
      <c r="K19" s="183"/>
      <c r="L19" s="218" t="s">
        <v>20</v>
      </c>
      <c r="M19" s="289">
        <f aca="true" t="shared" si="3" ref="M19:U19">M14*$P$34</f>
        <v>104</v>
      </c>
      <c r="N19" s="290">
        <f t="shared" si="3"/>
        <v>104</v>
      </c>
      <c r="O19" s="291">
        <f t="shared" si="3"/>
        <v>104</v>
      </c>
      <c r="P19" s="289">
        <f t="shared" si="3"/>
        <v>104</v>
      </c>
      <c r="Q19" s="290">
        <f t="shared" si="3"/>
        <v>104</v>
      </c>
      <c r="R19" s="291">
        <f t="shared" si="3"/>
        <v>104</v>
      </c>
      <c r="S19" s="289">
        <f t="shared" si="3"/>
        <v>104</v>
      </c>
      <c r="T19" s="290">
        <f t="shared" si="3"/>
        <v>104</v>
      </c>
      <c r="U19" s="291">
        <f t="shared" si="3"/>
        <v>104</v>
      </c>
    </row>
    <row r="20" spans="1:21" ht="12.75">
      <c r="A20" s="182">
        <f>A19-1</f>
        <v>-7</v>
      </c>
      <c r="B20" s="183"/>
      <c r="C20" s="183"/>
      <c r="D20" s="205"/>
      <c r="E20" s="183"/>
      <c r="F20" s="183"/>
      <c r="G20" s="183"/>
      <c r="H20" s="183"/>
      <c r="I20" s="183"/>
      <c r="J20" s="183"/>
      <c r="K20" s="183"/>
      <c r="L20" s="218" t="s">
        <v>21</v>
      </c>
      <c r="M20" s="289">
        <f aca="true" t="shared" si="4" ref="M20:U20">M17*MIN(M14,2000)</f>
        <v>260</v>
      </c>
      <c r="N20" s="290">
        <f t="shared" si="4"/>
        <v>104</v>
      </c>
      <c r="O20" s="291">
        <f t="shared" si="4"/>
        <v>52</v>
      </c>
      <c r="P20" s="289">
        <f t="shared" si="4"/>
        <v>260</v>
      </c>
      <c r="Q20" s="290">
        <f t="shared" si="4"/>
        <v>104</v>
      </c>
      <c r="R20" s="291">
        <f t="shared" si="4"/>
        <v>52</v>
      </c>
      <c r="S20" s="289">
        <f t="shared" si="4"/>
        <v>260</v>
      </c>
      <c r="T20" s="290">
        <f t="shared" si="4"/>
        <v>104</v>
      </c>
      <c r="U20" s="291">
        <f t="shared" si="4"/>
        <v>52</v>
      </c>
    </row>
    <row r="21" spans="1:21" ht="6" customHeight="1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289"/>
      <c r="N21" s="290"/>
      <c r="O21" s="291"/>
      <c r="P21" s="289"/>
      <c r="Q21" s="290"/>
      <c r="R21" s="291"/>
      <c r="S21" s="289"/>
      <c r="T21" s="290"/>
      <c r="U21" s="291"/>
    </row>
    <row r="22" spans="1:21" ht="12.75">
      <c r="A22" s="182">
        <f>A20-1</f>
        <v>-8</v>
      </c>
      <c r="B22" s="183"/>
      <c r="C22" s="183" t="s">
        <v>22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289"/>
      <c r="N22" s="290"/>
      <c r="O22" s="291"/>
      <c r="P22" s="289"/>
      <c r="Q22" s="290"/>
      <c r="R22" s="291"/>
      <c r="S22" s="289"/>
      <c r="T22" s="290"/>
      <c r="U22" s="291"/>
    </row>
    <row r="23" spans="1:21" ht="12.75">
      <c r="A23" s="182">
        <f>A22-1</f>
        <v>-9</v>
      </c>
      <c r="B23" s="183"/>
      <c r="C23" s="183"/>
      <c r="D23" s="183" t="s">
        <v>23</v>
      </c>
      <c r="E23" s="183"/>
      <c r="F23" s="183"/>
      <c r="G23" s="183"/>
      <c r="H23" s="214">
        <f>A14</f>
        <v>-3</v>
      </c>
      <c r="I23" s="214" t="str">
        <f>"-"</f>
        <v>-</v>
      </c>
      <c r="J23" s="214">
        <f>A19</f>
        <v>-6</v>
      </c>
      <c r="K23" s="214" t="str">
        <f>"-"</f>
        <v>-</v>
      </c>
      <c r="L23" s="214">
        <f>A20</f>
        <v>-7</v>
      </c>
      <c r="M23" s="289">
        <f aca="true" t="shared" si="5" ref="M23:U23">M14-M19-M20</f>
        <v>156</v>
      </c>
      <c r="N23" s="290">
        <f t="shared" si="5"/>
        <v>312</v>
      </c>
      <c r="O23" s="291">
        <f t="shared" si="5"/>
        <v>364</v>
      </c>
      <c r="P23" s="289">
        <f t="shared" si="5"/>
        <v>156</v>
      </c>
      <c r="Q23" s="290">
        <f t="shared" si="5"/>
        <v>312</v>
      </c>
      <c r="R23" s="291">
        <f t="shared" si="5"/>
        <v>364</v>
      </c>
      <c r="S23" s="289">
        <f t="shared" si="5"/>
        <v>156</v>
      </c>
      <c r="T23" s="290">
        <f t="shared" si="5"/>
        <v>312</v>
      </c>
      <c r="U23" s="291">
        <f t="shared" si="5"/>
        <v>364</v>
      </c>
    </row>
    <row r="24" spans="1:21" ht="12.75">
      <c r="A24" s="182">
        <f>A23-1</f>
        <v>-10</v>
      </c>
      <c r="B24" s="183"/>
      <c r="C24" s="183"/>
      <c r="D24" s="183" t="s">
        <v>24</v>
      </c>
      <c r="E24" s="183"/>
      <c r="F24" s="183"/>
      <c r="G24" s="183"/>
      <c r="H24" s="214">
        <f>A23</f>
        <v>-9</v>
      </c>
      <c r="I24" s="219" t="s">
        <v>25</v>
      </c>
      <c r="J24" s="219">
        <v>52</v>
      </c>
      <c r="K24" s="183"/>
      <c r="L24" s="183"/>
      <c r="M24" s="292">
        <f aca="true" t="shared" si="6" ref="M24:U24">M23/52</f>
        <v>3</v>
      </c>
      <c r="N24" s="293">
        <f t="shared" si="6"/>
        <v>6</v>
      </c>
      <c r="O24" s="294">
        <f t="shared" si="6"/>
        <v>7</v>
      </c>
      <c r="P24" s="292">
        <f t="shared" si="6"/>
        <v>3</v>
      </c>
      <c r="Q24" s="293">
        <f t="shared" si="6"/>
        <v>6</v>
      </c>
      <c r="R24" s="294">
        <f t="shared" si="6"/>
        <v>7</v>
      </c>
      <c r="S24" s="292">
        <f t="shared" si="6"/>
        <v>3</v>
      </c>
      <c r="T24" s="293">
        <f t="shared" si="6"/>
        <v>6</v>
      </c>
      <c r="U24" s="294">
        <f t="shared" si="6"/>
        <v>7</v>
      </c>
    </row>
    <row r="25" spans="1:21" ht="6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289"/>
      <c r="N25" s="290"/>
      <c r="O25" s="291"/>
      <c r="P25" s="289"/>
      <c r="Q25" s="290"/>
      <c r="R25" s="291"/>
      <c r="S25" s="289"/>
      <c r="T25" s="290"/>
      <c r="U25" s="291"/>
    </row>
    <row r="26" spans="1:21" ht="12.75">
      <c r="A26" s="182">
        <f>A24-1</f>
        <v>-11</v>
      </c>
      <c r="B26" s="183"/>
      <c r="C26" s="183" t="s">
        <v>26</v>
      </c>
      <c r="D26" s="183"/>
      <c r="E26" s="183"/>
      <c r="F26" s="183"/>
      <c r="G26" s="183" t="s">
        <v>23</v>
      </c>
      <c r="H26" s="183"/>
      <c r="I26" s="183"/>
      <c r="J26" s="214">
        <f>A14</f>
        <v>-3</v>
      </c>
      <c r="K26" s="219" t="str">
        <f>"+"</f>
        <v>+</v>
      </c>
      <c r="L26" s="214">
        <f>A15</f>
        <v>-4</v>
      </c>
      <c r="M26" s="289">
        <f aca="true" t="shared" si="7" ref="M26:U26">M14+M15</f>
        <v>1040</v>
      </c>
      <c r="N26" s="290">
        <f t="shared" si="7"/>
        <v>1040</v>
      </c>
      <c r="O26" s="291">
        <f t="shared" si="7"/>
        <v>1040</v>
      </c>
      <c r="P26" s="289">
        <f t="shared" si="7"/>
        <v>1040</v>
      </c>
      <c r="Q26" s="290">
        <f t="shared" si="7"/>
        <v>1040</v>
      </c>
      <c r="R26" s="291">
        <f t="shared" si="7"/>
        <v>1040</v>
      </c>
      <c r="S26" s="289">
        <f t="shared" si="7"/>
        <v>1040</v>
      </c>
      <c r="T26" s="290">
        <f t="shared" si="7"/>
        <v>1040</v>
      </c>
      <c r="U26" s="291">
        <f t="shared" si="7"/>
        <v>1040</v>
      </c>
    </row>
    <row r="27" spans="1:22" ht="12.75">
      <c r="A27" s="182"/>
      <c r="B27" s="183"/>
      <c r="C27" s="183"/>
      <c r="D27" s="183"/>
      <c r="E27" s="183"/>
      <c r="F27" s="183"/>
      <c r="G27" s="183" t="s">
        <v>27</v>
      </c>
      <c r="H27" s="183"/>
      <c r="I27" s="183"/>
      <c r="J27" s="214">
        <f>A26</f>
        <v>-11</v>
      </c>
      <c r="K27" s="219" t="s">
        <v>25</v>
      </c>
      <c r="L27" s="219">
        <v>52</v>
      </c>
      <c r="M27" s="292">
        <f aca="true" t="shared" si="8" ref="M27:U27">M26/52</f>
        <v>20</v>
      </c>
      <c r="N27" s="293">
        <f t="shared" si="8"/>
        <v>20</v>
      </c>
      <c r="O27" s="294">
        <f t="shared" si="8"/>
        <v>20</v>
      </c>
      <c r="P27" s="292">
        <f t="shared" si="8"/>
        <v>20</v>
      </c>
      <c r="Q27" s="293">
        <f t="shared" si="8"/>
        <v>20</v>
      </c>
      <c r="R27" s="294">
        <f t="shared" si="8"/>
        <v>20</v>
      </c>
      <c r="S27" s="292">
        <f t="shared" si="8"/>
        <v>20</v>
      </c>
      <c r="T27" s="293">
        <f t="shared" si="8"/>
        <v>20</v>
      </c>
      <c r="U27" s="294">
        <f t="shared" si="8"/>
        <v>20</v>
      </c>
      <c r="V27" s="285"/>
    </row>
    <row r="28" spans="1:21" ht="6" customHeight="1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1"/>
      <c r="T28" s="212"/>
      <c r="U28" s="213"/>
    </row>
    <row r="29" spans="1:21" ht="12.75">
      <c r="A29" s="182">
        <f>A26-1</f>
        <v>-12</v>
      </c>
      <c r="B29" s="183"/>
      <c r="C29" s="183" t="s">
        <v>28</v>
      </c>
      <c r="D29" s="183"/>
      <c r="E29" s="183"/>
      <c r="F29" s="183"/>
      <c r="G29" s="183"/>
      <c r="H29" s="183"/>
      <c r="I29" s="183"/>
      <c r="J29" s="183"/>
      <c r="K29" s="183"/>
      <c r="L29" s="183"/>
      <c r="M29" s="211"/>
      <c r="N29" s="212"/>
      <c r="O29" s="213"/>
      <c r="P29" s="211"/>
      <c r="Q29" s="212"/>
      <c r="R29" s="213"/>
      <c r="S29" s="211"/>
      <c r="T29" s="212"/>
      <c r="U29" s="213"/>
    </row>
    <row r="30" spans="1:21" ht="12.75">
      <c r="A30" s="182"/>
      <c r="B30" s="183"/>
      <c r="C30" s="183"/>
      <c r="D30" s="218"/>
      <c r="E30" s="183"/>
      <c r="F30" s="183"/>
      <c r="G30" s="183"/>
      <c r="H30" s="183"/>
      <c r="I30" s="183"/>
      <c r="J30" s="183"/>
      <c r="K30" s="183"/>
      <c r="L30" s="218" t="s">
        <v>29</v>
      </c>
      <c r="M30" s="226">
        <f aca="true" t="shared" si="9" ref="M30:U30">M26/M23-1</f>
        <v>5.666666666666667</v>
      </c>
      <c r="N30" s="227">
        <f t="shared" si="9"/>
        <v>2.3333333333333335</v>
      </c>
      <c r="O30" s="228">
        <f t="shared" si="9"/>
        <v>1.8571428571428572</v>
      </c>
      <c r="P30" s="226">
        <f t="shared" si="9"/>
        <v>5.666666666666667</v>
      </c>
      <c r="Q30" s="227">
        <f t="shared" si="9"/>
        <v>2.3333333333333335</v>
      </c>
      <c r="R30" s="228">
        <f t="shared" si="9"/>
        <v>1.8571428571428572</v>
      </c>
      <c r="S30" s="226">
        <f t="shared" si="9"/>
        <v>5.666666666666667</v>
      </c>
      <c r="T30" s="227">
        <f t="shared" si="9"/>
        <v>2.3333333333333335</v>
      </c>
      <c r="U30" s="228">
        <f t="shared" si="9"/>
        <v>1.8571428571428572</v>
      </c>
    </row>
    <row r="31" spans="1:21" ht="6" customHeigh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230"/>
      <c r="O31" s="232"/>
      <c r="P31" s="233"/>
      <c r="Q31" s="230"/>
      <c r="R31" s="232"/>
      <c r="S31" s="233"/>
      <c r="T31" s="230"/>
      <c r="U31" s="232"/>
    </row>
    <row r="32" spans="1:28" ht="9.75" customHeigh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>
        <f aca="true" t="shared" si="10" ref="M32:U32">IF(OR(M17&lt;M60,M17&gt;M60),"PROBLEM","")</f>
      </c>
      <c r="N32" s="236">
        <f t="shared" si="10"/>
      </c>
      <c r="O32" s="236">
        <f t="shared" si="10"/>
      </c>
      <c r="P32" s="236">
        <f t="shared" si="10"/>
      </c>
      <c r="Q32" s="236">
        <f t="shared" si="10"/>
      </c>
      <c r="R32" s="236">
        <f t="shared" si="10"/>
      </c>
      <c r="S32" s="236">
        <f t="shared" si="10"/>
      </c>
      <c r="T32" s="236">
        <f t="shared" si="10"/>
      </c>
      <c r="U32" s="237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238" t="s">
        <v>30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41"/>
      <c r="V33" s="57"/>
      <c r="W33" s="57"/>
      <c r="X33" s="57"/>
      <c r="Y33" s="57"/>
      <c r="Z33" s="57"/>
      <c r="AA33" s="57"/>
      <c r="AB33" s="57"/>
    </row>
    <row r="34" spans="1:28" ht="12.75">
      <c r="A34" s="242">
        <v>1</v>
      </c>
      <c r="B34" s="239"/>
      <c r="C34" s="239" t="s">
        <v>90</v>
      </c>
      <c r="D34" s="239"/>
      <c r="E34" s="239"/>
      <c r="F34" s="239"/>
      <c r="G34" s="239"/>
      <c r="H34" s="205"/>
      <c r="I34" s="205"/>
      <c r="J34" s="243"/>
      <c r="K34" s="205"/>
      <c r="L34" s="205"/>
      <c r="M34" s="240"/>
      <c r="N34" s="243"/>
      <c r="O34" s="239"/>
      <c r="P34" s="244">
        <v>0.2</v>
      </c>
      <c r="Q34" s="245" t="s">
        <v>32</v>
      </c>
      <c r="R34" s="239"/>
      <c r="S34" s="239"/>
      <c r="T34" s="239"/>
      <c r="U34" s="246"/>
      <c r="V34" s="57"/>
      <c r="W34" s="57"/>
      <c r="X34" s="57"/>
      <c r="Y34" s="57"/>
      <c r="Z34" s="57"/>
      <c r="AA34" s="57"/>
      <c r="AB34" s="57"/>
    </row>
    <row r="35" spans="1:28" ht="12.75">
      <c r="A35" s="242">
        <v>2</v>
      </c>
      <c r="B35" s="239"/>
      <c r="C35" s="239" t="s">
        <v>33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3</v>
      </c>
      <c r="B36" s="239"/>
      <c r="C36" s="239" t="s">
        <v>34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4</v>
      </c>
      <c r="B37" s="239"/>
      <c r="C37" s="239" t="s">
        <v>35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5</v>
      </c>
      <c r="B38" s="239"/>
      <c r="C38" s="239" t="s">
        <v>36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>
        <v>6</v>
      </c>
      <c r="B39" s="239"/>
      <c r="C39" s="239" t="s">
        <v>37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8"/>
      <c r="V39" s="57"/>
      <c r="W39" s="57"/>
      <c r="X39" s="57"/>
      <c r="Y39" s="57"/>
      <c r="Z39" s="57"/>
      <c r="AA39" s="57"/>
      <c r="AB39" s="57"/>
    </row>
    <row r="40" spans="1:28" ht="12.75">
      <c r="A40" s="242"/>
      <c r="B40" s="239"/>
      <c r="C40" s="239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185" t="s">
        <v>38</v>
      </c>
      <c r="U40" s="249">
        <f>K51</f>
        <v>41643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2"/>
      <c r="K41" s="253"/>
      <c r="L41" s="253"/>
      <c r="M41" s="254"/>
      <c r="N41" s="251"/>
      <c r="O41" s="251"/>
      <c r="P41" s="251"/>
      <c r="Q41" s="251"/>
      <c r="R41" s="251"/>
      <c r="S41" s="251"/>
      <c r="T41" s="251"/>
      <c r="U41" s="255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6" customHeight="1">
      <c r="A43" s="242"/>
      <c r="B43" s="239"/>
      <c r="C43" s="239"/>
      <c r="D43" s="239"/>
      <c r="E43" s="239"/>
      <c r="F43" s="239"/>
      <c r="G43" s="239"/>
      <c r="H43" s="239"/>
      <c r="I43" s="239"/>
      <c r="J43" s="243"/>
      <c r="K43" s="244"/>
      <c r="L43" s="244"/>
      <c r="M43" s="240"/>
      <c r="N43" s="239"/>
      <c r="O43" s="239"/>
      <c r="P43" s="239"/>
      <c r="Q43" s="239"/>
      <c r="R43" s="239"/>
      <c r="S43" s="239"/>
      <c r="T43" s="239"/>
      <c r="U43" s="241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263" t="s">
        <v>39</v>
      </c>
      <c r="B44" s="258"/>
      <c r="C44" s="258"/>
      <c r="D44" s="258"/>
      <c r="E44" s="258"/>
      <c r="F44" s="258"/>
      <c r="G44" s="258"/>
      <c r="H44" s="258"/>
      <c r="I44" s="258"/>
      <c r="J44" s="259"/>
      <c r="K44" s="260"/>
      <c r="L44" s="260"/>
      <c r="M44" s="261"/>
      <c r="N44" s="262"/>
      <c r="O44" s="262"/>
      <c r="P44" s="262"/>
      <c r="Q44" s="262"/>
      <c r="R44" s="262"/>
      <c r="S44" s="262"/>
      <c r="T44" s="262"/>
      <c r="U44" s="264"/>
      <c r="V44" s="57"/>
      <c r="W44" s="57"/>
      <c r="X44" s="57"/>
      <c r="Y44" s="57"/>
      <c r="Z44" s="57"/>
      <c r="AA44" s="57"/>
      <c r="AB44" s="57"/>
    </row>
    <row r="45" spans="1:21" ht="12.75">
      <c r="A45" s="265" t="s">
        <v>40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7"/>
      <c r="L45" s="267"/>
      <c r="M45" s="268"/>
      <c r="N45" s="266"/>
      <c r="O45" s="266"/>
      <c r="P45" s="266"/>
      <c r="Q45" s="266"/>
      <c r="R45" s="266"/>
      <c r="S45" s="266"/>
      <c r="T45" s="266"/>
      <c r="U45" s="269" t="s">
        <v>95</v>
      </c>
    </row>
    <row r="46" spans="1:21" ht="12.75">
      <c r="A46" s="276" t="s">
        <v>41</v>
      </c>
      <c r="B46" s="271"/>
      <c r="C46" s="271"/>
      <c r="D46" s="271"/>
      <c r="E46" s="271"/>
      <c r="F46" s="272" t="s">
        <v>53</v>
      </c>
      <c r="G46" s="271"/>
      <c r="H46" s="271"/>
      <c r="I46" s="271"/>
      <c r="J46" s="271"/>
      <c r="K46" s="273"/>
      <c r="L46" s="273"/>
      <c r="M46" s="274"/>
      <c r="N46" s="271"/>
      <c r="O46" s="271"/>
      <c r="P46" s="271"/>
      <c r="Q46" s="271"/>
      <c r="R46" s="271"/>
      <c r="S46" s="271"/>
      <c r="T46" s="271"/>
      <c r="U46" s="27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 t="s">
        <v>54</v>
      </c>
      <c r="I50" s="91"/>
      <c r="J50" s="91"/>
      <c r="K50" s="319">
        <v>2014</v>
      </c>
      <c r="L50" s="319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138" t="s">
        <v>74</v>
      </c>
      <c r="I51" s="3"/>
      <c r="J51" s="3"/>
      <c r="K51" s="318">
        <v>41643</v>
      </c>
      <c r="L51" s="318"/>
      <c r="M51" s="139"/>
      <c r="N51" s="139"/>
      <c r="O51" s="139"/>
      <c r="P51" s="139"/>
      <c r="Q51" s="139"/>
      <c r="R51" s="139"/>
      <c r="S51" s="139"/>
      <c r="T51" s="139"/>
      <c r="U51" s="38"/>
      <c r="V51" s="140"/>
    </row>
    <row r="52" spans="1:22" ht="12.75">
      <c r="A52" s="86"/>
      <c r="B52" s="87"/>
      <c r="C52" s="87"/>
      <c r="D52" s="87"/>
      <c r="E52" s="87"/>
      <c r="F52" s="87"/>
      <c r="G52" s="87"/>
      <c r="H52" s="95" t="s">
        <v>44</v>
      </c>
      <c r="I52" s="96" t="s">
        <v>45</v>
      </c>
      <c r="J52" s="97"/>
      <c r="K52" s="97"/>
      <c r="L52" s="97"/>
      <c r="M52" s="98">
        <v>0</v>
      </c>
      <c r="N52" s="99">
        <f aca="true" t="shared" si="11" ref="N52:V52">M53+1</f>
        <v>18001</v>
      </c>
      <c r="O52" s="99">
        <f t="shared" si="11"/>
        <v>19501</v>
      </c>
      <c r="P52" s="99">
        <f t="shared" si="11"/>
        <v>27001</v>
      </c>
      <c r="Q52" s="99">
        <f t="shared" si="11"/>
        <v>29251</v>
      </c>
      <c r="R52" s="99">
        <f t="shared" si="11"/>
        <v>30001</v>
      </c>
      <c r="S52" s="99">
        <f t="shared" si="11"/>
        <v>36001</v>
      </c>
      <c r="T52" s="99">
        <f t="shared" si="11"/>
        <v>39001</v>
      </c>
      <c r="U52" s="99">
        <f t="shared" si="11"/>
        <v>45001</v>
      </c>
      <c r="V52" s="100">
        <f t="shared" si="11"/>
        <v>60001</v>
      </c>
    </row>
    <row r="53" spans="1:22" ht="12.75">
      <c r="A53" s="86"/>
      <c r="B53" s="87"/>
      <c r="C53" s="87"/>
      <c r="D53" s="87"/>
      <c r="E53" s="87"/>
      <c r="F53" s="87"/>
      <c r="G53" s="130" t="s">
        <v>55</v>
      </c>
      <c r="H53" s="101"/>
      <c r="I53" s="97"/>
      <c r="J53" s="97"/>
      <c r="K53" s="97"/>
      <c r="L53" s="97"/>
      <c r="M53" s="176">
        <v>18000</v>
      </c>
      <c r="N53" s="176">
        <v>19500</v>
      </c>
      <c r="O53" s="176">
        <v>27000</v>
      </c>
      <c r="P53" s="176">
        <v>29250</v>
      </c>
      <c r="Q53" s="176">
        <v>30000</v>
      </c>
      <c r="R53" s="176">
        <v>36000</v>
      </c>
      <c r="S53" s="176">
        <v>39000</v>
      </c>
      <c r="T53" s="176">
        <v>45000</v>
      </c>
      <c r="U53" s="176">
        <v>60000</v>
      </c>
      <c r="V53" s="100">
        <v>999999</v>
      </c>
    </row>
    <row r="54" spans="1:22" ht="12.75">
      <c r="A54" s="86"/>
      <c r="B54" s="87"/>
      <c r="C54" s="87"/>
      <c r="D54" s="87"/>
      <c r="E54" s="87"/>
      <c r="F54" s="87"/>
      <c r="G54" s="87"/>
      <c r="H54" s="101"/>
      <c r="I54" s="97"/>
      <c r="J54" s="97"/>
      <c r="K54" s="97"/>
      <c r="L54" s="97"/>
      <c r="M54" s="102"/>
      <c r="N54" s="102"/>
      <c r="O54" s="102"/>
      <c r="P54" s="102"/>
      <c r="Q54" s="102"/>
      <c r="R54" s="102"/>
      <c r="S54" s="102"/>
      <c r="T54" s="102"/>
      <c r="U54" s="102"/>
      <c r="V54" s="103"/>
    </row>
    <row r="55" spans="1:22" ht="12.75">
      <c r="A55" s="86"/>
      <c r="B55" s="332" t="s">
        <v>99</v>
      </c>
      <c r="C55" s="332"/>
      <c r="D55" s="332"/>
      <c r="E55" s="332"/>
      <c r="F55" s="332"/>
      <c r="G55" s="333"/>
      <c r="H55" s="104">
        <v>1</v>
      </c>
      <c r="I55" s="97" t="s">
        <v>46</v>
      </c>
      <c r="J55" s="97"/>
      <c r="K55" s="97"/>
      <c r="L55" s="97"/>
      <c r="M55" s="131">
        <v>0.5</v>
      </c>
      <c r="N55" s="131">
        <v>0.5</v>
      </c>
      <c r="O55" s="131">
        <v>0.5</v>
      </c>
      <c r="P55" s="131">
        <v>0.5</v>
      </c>
      <c r="Q55" s="131">
        <v>0.5</v>
      </c>
      <c r="R55" s="132">
        <v>0.5</v>
      </c>
      <c r="S55" s="132">
        <v>0.2</v>
      </c>
      <c r="T55" s="131">
        <v>0.1</v>
      </c>
      <c r="U55" s="132">
        <v>0.1</v>
      </c>
      <c r="V55" s="107">
        <v>0</v>
      </c>
    </row>
    <row r="56" spans="1:22" ht="12.75">
      <c r="A56" s="86"/>
      <c r="B56" s="332"/>
      <c r="C56" s="332"/>
      <c r="D56" s="332"/>
      <c r="E56" s="332"/>
      <c r="F56" s="332"/>
      <c r="G56" s="333"/>
      <c r="H56" s="104">
        <v>2</v>
      </c>
      <c r="I56" s="97" t="s">
        <v>47</v>
      </c>
      <c r="J56" s="97"/>
      <c r="K56" s="97"/>
      <c r="L56" s="97"/>
      <c r="M56" s="131">
        <v>0.5</v>
      </c>
      <c r="N56" s="131">
        <v>0.5</v>
      </c>
      <c r="O56" s="132">
        <v>0.5</v>
      </c>
      <c r="P56" s="132">
        <v>0.2</v>
      </c>
      <c r="Q56" s="131">
        <v>0.1</v>
      </c>
      <c r="R56" s="131">
        <v>0.1</v>
      </c>
      <c r="S56" s="131">
        <v>0.1</v>
      </c>
      <c r="T56" s="132">
        <v>0.1</v>
      </c>
      <c r="U56" s="131">
        <v>0</v>
      </c>
      <c r="V56" s="107">
        <v>0</v>
      </c>
    </row>
    <row r="57" spans="1:22" ht="13.5" thickBot="1">
      <c r="A57" s="86"/>
      <c r="B57" s="332"/>
      <c r="C57" s="332"/>
      <c r="D57" s="332"/>
      <c r="E57" s="332"/>
      <c r="F57" s="332"/>
      <c r="G57" s="333"/>
      <c r="H57" s="108">
        <v>3</v>
      </c>
      <c r="I57" s="109" t="s">
        <v>48</v>
      </c>
      <c r="J57" s="109"/>
      <c r="K57" s="109"/>
      <c r="L57" s="109"/>
      <c r="M57" s="133">
        <v>0.5</v>
      </c>
      <c r="N57" s="133">
        <v>0.2</v>
      </c>
      <c r="O57" s="134">
        <v>0.1</v>
      </c>
      <c r="P57" s="134">
        <v>0.1</v>
      </c>
      <c r="Q57" s="133">
        <v>0.1</v>
      </c>
      <c r="R57" s="134">
        <v>0</v>
      </c>
      <c r="S57" s="134">
        <v>0</v>
      </c>
      <c r="T57" s="134">
        <v>0</v>
      </c>
      <c r="U57" s="134">
        <v>0</v>
      </c>
      <c r="V57" s="112">
        <v>0</v>
      </c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130" t="s">
        <v>56</v>
      </c>
      <c r="M60" s="113">
        <v>0.5</v>
      </c>
      <c r="N60" s="113">
        <v>0.2</v>
      </c>
      <c r="O60" s="113">
        <v>0.1</v>
      </c>
      <c r="P60" s="113">
        <v>0.5</v>
      </c>
      <c r="Q60" s="113">
        <v>0.2</v>
      </c>
      <c r="R60" s="113">
        <v>0.1</v>
      </c>
      <c r="S60" s="113">
        <v>0.5</v>
      </c>
      <c r="T60" s="113">
        <v>0.2</v>
      </c>
      <c r="U60" s="113">
        <v>0.1</v>
      </c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135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301"/>
      <c r="N63" s="301"/>
      <c r="O63" s="301"/>
      <c r="P63" s="301"/>
      <c r="Q63" s="301"/>
      <c r="R63" s="301"/>
      <c r="S63" s="301"/>
      <c r="T63" s="301"/>
      <c r="U63" s="301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</sheetData>
  <sheetProtection/>
  <mergeCells count="10">
    <mergeCell ref="I15:J15"/>
    <mergeCell ref="K50:L50"/>
    <mergeCell ref="K51:L51"/>
    <mergeCell ref="B55:G57"/>
    <mergeCell ref="A1:U1"/>
    <mergeCell ref="A5:U7"/>
    <mergeCell ref="M10:O10"/>
    <mergeCell ref="P10:R10"/>
    <mergeCell ref="S10:U10"/>
    <mergeCell ref="J14:K14"/>
  </mergeCells>
  <hyperlinks>
    <hyperlink ref="F46" r:id="rId1" display="www.consultRMS.com"/>
  </hyperlinks>
  <printOptions/>
  <pageMargins left="0.7" right="0.7" top="0.75" bottom="0.75" header="0.3" footer="0.3"/>
  <pageSetup fitToHeight="1" fitToWidth="1" horizontalDpi="600" verticalDpi="600" orientation="landscape" scale="98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2:Z80"/>
  <sheetViews>
    <sheetView tabSelected="1" zoomScalePageLayoutView="0" workbookViewId="0" topLeftCell="A31">
      <selection activeCell="A2" sqref="A2"/>
    </sheetView>
  </sheetViews>
  <sheetFormatPr defaultColWidth="9.140625" defaultRowHeight="12.75"/>
  <cols>
    <col min="1" max="1" width="2.7109375" style="0" customWidth="1"/>
    <col min="2" max="2" width="11.28125" style="0" customWidth="1"/>
    <col min="3" max="3" width="6.00390625" style="0" customWidth="1"/>
    <col min="4" max="4" width="4.28125" style="0" customWidth="1"/>
    <col min="5" max="5" width="6.7109375" style="0" customWidth="1"/>
    <col min="6" max="15" width="8.7109375" style="0" customWidth="1"/>
  </cols>
  <sheetData>
    <row r="1" ht="13.5" thickBot="1"/>
    <row r="2" spans="2:16" ht="12.75">
      <c r="B2" s="153" t="s">
        <v>83</v>
      </c>
      <c r="E2" s="281" t="s">
        <v>61</v>
      </c>
      <c r="F2" s="334" t="s">
        <v>75</v>
      </c>
      <c r="G2" s="335"/>
      <c r="H2" s="334" t="s">
        <v>76</v>
      </c>
      <c r="I2" s="335"/>
      <c r="J2" s="334" t="s">
        <v>77</v>
      </c>
      <c r="K2" s="335"/>
      <c r="L2" s="154" t="s">
        <v>80</v>
      </c>
      <c r="M2" s="143"/>
      <c r="O2" t="s">
        <v>101</v>
      </c>
      <c r="P2" s="135" t="s">
        <v>102</v>
      </c>
    </row>
    <row r="3" spans="2:16" ht="13.5" thickBot="1">
      <c r="B3" s="277" t="s">
        <v>97</v>
      </c>
      <c r="E3" s="145" t="s">
        <v>82</v>
      </c>
      <c r="F3" s="146" t="s">
        <v>78</v>
      </c>
      <c r="G3" s="147" t="s">
        <v>79</v>
      </c>
      <c r="H3" s="146" t="s">
        <v>78</v>
      </c>
      <c r="I3" s="147" t="s">
        <v>79</v>
      </c>
      <c r="J3" s="146" t="s">
        <v>78</v>
      </c>
      <c r="K3" s="147" t="s">
        <v>79</v>
      </c>
      <c r="L3" s="155" t="s">
        <v>81</v>
      </c>
      <c r="M3" s="103"/>
      <c r="O3" t="s">
        <v>101</v>
      </c>
      <c r="P3" s="305" t="s">
        <v>100</v>
      </c>
    </row>
    <row r="4" spans="2:26" ht="13.5" thickBot="1">
      <c r="B4" s="152"/>
      <c r="F4" s="144"/>
      <c r="G4" s="103"/>
      <c r="H4" s="144"/>
      <c r="I4" s="103"/>
      <c r="J4" s="144"/>
      <c r="K4" s="103"/>
      <c r="L4" s="144"/>
      <c r="M4" s="103"/>
      <c r="O4" s="302" t="s">
        <v>94</v>
      </c>
      <c r="P4" s="303"/>
      <c r="Q4" s="304"/>
      <c r="R4" s="115">
        <f>G5</f>
        <v>36000</v>
      </c>
      <c r="S4" s="115">
        <f>I5</f>
        <v>27000</v>
      </c>
      <c r="T4" s="115">
        <f>K5</f>
        <v>18000</v>
      </c>
      <c r="U4" s="115">
        <f>G6</f>
        <v>39000</v>
      </c>
      <c r="V4" s="115">
        <f>I6</f>
        <v>29250</v>
      </c>
      <c r="W4" s="115">
        <f>K6</f>
        <v>19500</v>
      </c>
      <c r="X4" s="115">
        <f>G7</f>
        <v>60000</v>
      </c>
      <c r="Y4" s="115">
        <f>I7</f>
        <v>45000</v>
      </c>
      <c r="Z4" s="115">
        <f>K7</f>
        <v>30000</v>
      </c>
    </row>
    <row r="5" spans="4:26" ht="12.75">
      <c r="D5" s="159"/>
      <c r="E5" s="278">
        <v>2014</v>
      </c>
      <c r="F5" s="160">
        <v>0</v>
      </c>
      <c r="G5" s="172">
        <v>36000</v>
      </c>
      <c r="H5" s="160">
        <v>0</v>
      </c>
      <c r="I5" s="172">
        <v>27000</v>
      </c>
      <c r="J5" s="160">
        <v>0</v>
      </c>
      <c r="K5" s="172">
        <v>18000</v>
      </c>
      <c r="L5" s="161">
        <v>0.5</v>
      </c>
      <c r="M5" s="162"/>
      <c r="O5" s="336" t="s">
        <v>92</v>
      </c>
      <c r="P5" s="337"/>
      <c r="Q5" s="338"/>
      <c r="R5" s="115"/>
      <c r="S5" s="115"/>
      <c r="T5" s="115"/>
      <c r="U5" s="115"/>
      <c r="V5" s="115"/>
      <c r="W5" s="115"/>
      <c r="X5" s="115"/>
      <c r="Y5" s="115"/>
      <c r="Z5" s="115"/>
    </row>
    <row r="6" spans="2:26" ht="13.5" thickBot="1">
      <c r="B6" s="280"/>
      <c r="C6" s="159"/>
      <c r="D6" s="159"/>
      <c r="E6" s="159"/>
      <c r="F6" s="160">
        <f>G5</f>
        <v>36000</v>
      </c>
      <c r="G6" s="172">
        <v>39000</v>
      </c>
      <c r="H6" s="160">
        <f>I5</f>
        <v>27000</v>
      </c>
      <c r="I6" s="172">
        <v>29250</v>
      </c>
      <c r="J6" s="160">
        <f>K5</f>
        <v>18000</v>
      </c>
      <c r="K6" s="172">
        <v>19500</v>
      </c>
      <c r="L6" s="161">
        <v>0.2</v>
      </c>
      <c r="M6" s="162"/>
      <c r="O6" s="339"/>
      <c r="P6" s="340"/>
      <c r="Q6" s="341"/>
      <c r="R6" s="284">
        <v>18000</v>
      </c>
      <c r="S6" s="284">
        <v>19500</v>
      </c>
      <c r="T6" s="284">
        <v>27000</v>
      </c>
      <c r="U6" s="284">
        <v>29250</v>
      </c>
      <c r="V6" s="284">
        <v>30000</v>
      </c>
      <c r="W6" s="284">
        <v>36000</v>
      </c>
      <c r="X6" s="284">
        <v>39000</v>
      </c>
      <c r="Y6" s="284">
        <v>45000</v>
      </c>
      <c r="Z6" s="284">
        <v>60000</v>
      </c>
    </row>
    <row r="7" spans="3:17" ht="12.75">
      <c r="C7" s="159"/>
      <c r="D7" s="159"/>
      <c r="E7" s="159"/>
      <c r="F7" s="160">
        <f>G6</f>
        <v>39000</v>
      </c>
      <c r="G7" s="172">
        <v>60000</v>
      </c>
      <c r="H7" s="160">
        <f>I6</f>
        <v>29250</v>
      </c>
      <c r="I7" s="172">
        <v>45000</v>
      </c>
      <c r="J7" s="160">
        <f>K6</f>
        <v>19500</v>
      </c>
      <c r="K7" s="172">
        <v>30000</v>
      </c>
      <c r="L7" s="161">
        <v>0.1</v>
      </c>
      <c r="M7" s="162"/>
      <c r="O7" s="336" t="s">
        <v>98</v>
      </c>
      <c r="P7" s="337"/>
      <c r="Q7" s="338"/>
    </row>
    <row r="8" spans="2:18" ht="13.5" thickBot="1">
      <c r="B8" s="168"/>
      <c r="C8" s="159"/>
      <c r="D8" s="159"/>
      <c r="F8" s="150">
        <f>G7</f>
        <v>60000</v>
      </c>
      <c r="G8" s="151"/>
      <c r="H8" s="150">
        <f>I7</f>
        <v>45000</v>
      </c>
      <c r="I8" s="151"/>
      <c r="J8" s="150">
        <f>K7</f>
        <v>30000</v>
      </c>
      <c r="K8" s="151"/>
      <c r="L8" s="163">
        <v>0</v>
      </c>
      <c r="M8" s="164"/>
      <c r="O8" s="339"/>
      <c r="P8" s="340"/>
      <c r="Q8" s="341"/>
      <c r="R8" s="137">
        <f>E5</f>
        <v>2014</v>
      </c>
    </row>
    <row r="10" ht="13.5" thickBot="1"/>
    <row r="11" spans="2:13" ht="12.75">
      <c r="B11" s="153" t="s">
        <v>83</v>
      </c>
      <c r="E11" s="281" t="s">
        <v>61</v>
      </c>
      <c r="F11" s="334" t="s">
        <v>75</v>
      </c>
      <c r="G11" s="335"/>
      <c r="H11" s="334" t="s">
        <v>76</v>
      </c>
      <c r="I11" s="335"/>
      <c r="J11" s="334" t="s">
        <v>77</v>
      </c>
      <c r="K11" s="335"/>
      <c r="L11" s="154" t="s">
        <v>80</v>
      </c>
      <c r="M11" s="143"/>
    </row>
    <row r="12" spans="2:13" ht="12.75">
      <c r="B12" s="277" t="s">
        <v>96</v>
      </c>
      <c r="E12" s="145" t="s">
        <v>82</v>
      </c>
      <c r="F12" s="146" t="s">
        <v>78</v>
      </c>
      <c r="G12" s="147" t="s">
        <v>79</v>
      </c>
      <c r="H12" s="146" t="s">
        <v>78</v>
      </c>
      <c r="I12" s="147" t="s">
        <v>79</v>
      </c>
      <c r="J12" s="146" t="s">
        <v>78</v>
      </c>
      <c r="K12" s="147" t="s">
        <v>79</v>
      </c>
      <c r="L12" s="155" t="s">
        <v>81</v>
      </c>
      <c r="M12" s="103"/>
    </row>
    <row r="13" spans="2:26" ht="12.75">
      <c r="B13" s="152"/>
      <c r="F13" s="144"/>
      <c r="G13" s="103"/>
      <c r="H13" s="144"/>
      <c r="I13" s="103"/>
      <c r="J13" s="144"/>
      <c r="K13" s="103"/>
      <c r="L13" s="144"/>
      <c r="M13" s="103"/>
      <c r="O13" s="283" t="s">
        <v>94</v>
      </c>
      <c r="R13" s="115">
        <f>G14</f>
        <v>35000</v>
      </c>
      <c r="S13" s="115">
        <f>I14</f>
        <v>26625</v>
      </c>
      <c r="T13" s="115">
        <f>K14</f>
        <v>17750</v>
      </c>
      <c r="U13" s="115">
        <f>G15</f>
        <v>38500</v>
      </c>
      <c r="V13" s="115">
        <f>I15</f>
        <v>28875</v>
      </c>
      <c r="W13" s="115">
        <f>K15</f>
        <v>19250</v>
      </c>
      <c r="X13" s="115">
        <f>G16</f>
        <v>59000</v>
      </c>
      <c r="Y13" s="115">
        <f>I16</f>
        <v>44250</v>
      </c>
      <c r="Z13" s="115">
        <f>K16</f>
        <v>29500</v>
      </c>
    </row>
    <row r="14" spans="4:26" ht="12.75">
      <c r="D14" s="159"/>
      <c r="E14" s="278">
        <v>2013</v>
      </c>
      <c r="F14" s="160">
        <v>0</v>
      </c>
      <c r="G14" s="172">
        <v>35000</v>
      </c>
      <c r="H14" s="160">
        <v>0</v>
      </c>
      <c r="I14" s="172">
        <v>26625</v>
      </c>
      <c r="J14" s="160">
        <v>0</v>
      </c>
      <c r="K14" s="172">
        <v>17750</v>
      </c>
      <c r="L14" s="161">
        <v>0.5</v>
      </c>
      <c r="M14" s="162"/>
      <c r="O14" s="342" t="s">
        <v>92</v>
      </c>
      <c r="P14" s="342"/>
      <c r="Q14" s="342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2:26" ht="12.75">
      <c r="B15" s="280"/>
      <c r="C15" s="159"/>
      <c r="D15" s="159"/>
      <c r="E15" s="159"/>
      <c r="F15" s="160">
        <f>G14</f>
        <v>35000</v>
      </c>
      <c r="G15" s="172">
        <v>38500</v>
      </c>
      <c r="H15" s="160">
        <f>I14</f>
        <v>26625</v>
      </c>
      <c r="I15" s="172">
        <v>28875</v>
      </c>
      <c r="J15" s="160">
        <f>K14</f>
        <v>17750</v>
      </c>
      <c r="K15" s="172">
        <v>19250</v>
      </c>
      <c r="L15" s="161">
        <v>0.2</v>
      </c>
      <c r="M15" s="162"/>
      <c r="O15" s="342"/>
      <c r="P15" s="342"/>
      <c r="Q15" s="342"/>
      <c r="R15" s="284">
        <v>17750</v>
      </c>
      <c r="S15" s="284">
        <v>19250</v>
      </c>
      <c r="T15" s="284">
        <v>26625</v>
      </c>
      <c r="U15" s="284">
        <v>28875</v>
      </c>
      <c r="V15" s="284">
        <v>29500</v>
      </c>
      <c r="W15" s="284">
        <v>35000</v>
      </c>
      <c r="X15" s="284">
        <v>38500</v>
      </c>
      <c r="Y15" s="284">
        <v>44250</v>
      </c>
      <c r="Z15" s="284">
        <v>59000</v>
      </c>
    </row>
    <row r="16" spans="2:17" ht="12.75">
      <c r="B16" s="168"/>
      <c r="C16" s="159"/>
      <c r="D16" s="159"/>
      <c r="E16" s="159"/>
      <c r="F16" s="160">
        <f>G15</f>
        <v>38500</v>
      </c>
      <c r="G16" s="172">
        <v>59000</v>
      </c>
      <c r="H16" s="160">
        <f>I15</f>
        <v>28875</v>
      </c>
      <c r="I16" s="172">
        <v>44250</v>
      </c>
      <c r="J16" s="160">
        <f>K15</f>
        <v>19250</v>
      </c>
      <c r="K16" s="172">
        <v>29500</v>
      </c>
      <c r="L16" s="161">
        <v>0.1</v>
      </c>
      <c r="M16" s="162"/>
      <c r="O16" s="282"/>
      <c r="P16" s="115"/>
      <c r="Q16" s="115"/>
    </row>
    <row r="17" spans="2:18" ht="13.5" thickBot="1">
      <c r="B17" s="168"/>
      <c r="C17" s="159"/>
      <c r="D17" s="159"/>
      <c r="F17" s="150">
        <f>G16</f>
        <v>59000</v>
      </c>
      <c r="G17" s="151"/>
      <c r="H17" s="150">
        <f>I16</f>
        <v>44250</v>
      </c>
      <c r="I17" s="151"/>
      <c r="J17" s="150">
        <f>K16</f>
        <v>29500</v>
      </c>
      <c r="K17" s="151"/>
      <c r="L17" s="163">
        <v>0</v>
      </c>
      <c r="M17" s="164"/>
      <c r="O17" s="282" t="s">
        <v>93</v>
      </c>
      <c r="R17">
        <f>E14</f>
        <v>2013</v>
      </c>
    </row>
    <row r="19" ht="13.5" thickBot="1"/>
    <row r="20" spans="2:13" ht="12.75">
      <c r="B20" s="153" t="s">
        <v>83</v>
      </c>
      <c r="E20" s="281" t="s">
        <v>61</v>
      </c>
      <c r="F20" s="334" t="s">
        <v>75</v>
      </c>
      <c r="G20" s="335"/>
      <c r="H20" s="334" t="s">
        <v>76</v>
      </c>
      <c r="I20" s="335"/>
      <c r="J20" s="334" t="s">
        <v>77</v>
      </c>
      <c r="K20" s="335"/>
      <c r="L20" s="154" t="s">
        <v>80</v>
      </c>
      <c r="M20" s="143"/>
    </row>
    <row r="21" spans="2:13" ht="12.75">
      <c r="B21" s="277" t="s">
        <v>91</v>
      </c>
      <c r="E21" s="145" t="s">
        <v>82</v>
      </c>
      <c r="F21" s="146" t="s">
        <v>78</v>
      </c>
      <c r="G21" s="147" t="s">
        <v>79</v>
      </c>
      <c r="H21" s="146" t="s">
        <v>78</v>
      </c>
      <c r="I21" s="147" t="s">
        <v>79</v>
      </c>
      <c r="J21" s="146" t="s">
        <v>78</v>
      </c>
      <c r="K21" s="147" t="s">
        <v>79</v>
      </c>
      <c r="L21" s="155" t="s">
        <v>81</v>
      </c>
      <c r="M21" s="103"/>
    </row>
    <row r="22" spans="2:26" ht="12.75">
      <c r="B22" s="152"/>
      <c r="F22" s="144"/>
      <c r="G22" s="103"/>
      <c r="H22" s="144"/>
      <c r="I22" s="103"/>
      <c r="J22" s="144"/>
      <c r="K22" s="103"/>
      <c r="L22" s="144"/>
      <c r="M22" s="103"/>
      <c r="O22" s="283" t="s">
        <v>94</v>
      </c>
      <c r="R22" s="115">
        <f>G$23</f>
        <v>34500</v>
      </c>
      <c r="S22" s="115">
        <f>I$23</f>
        <v>25875</v>
      </c>
      <c r="T22" s="115">
        <f>K$23</f>
        <v>17250</v>
      </c>
      <c r="U22" s="115">
        <f>G$24</f>
        <v>37500</v>
      </c>
      <c r="V22" s="115">
        <f>I$24</f>
        <v>28125</v>
      </c>
      <c r="W22" s="115">
        <f>K$24</f>
        <v>18750</v>
      </c>
      <c r="X22" s="115">
        <f>G$25</f>
        <v>57500</v>
      </c>
      <c r="Y22" s="115">
        <f>I$25</f>
        <v>43125</v>
      </c>
      <c r="Z22" s="115">
        <f>K$25</f>
        <v>28750</v>
      </c>
    </row>
    <row r="23" spans="4:26" ht="12.75">
      <c r="D23" s="159"/>
      <c r="E23" s="278">
        <v>2012</v>
      </c>
      <c r="F23" s="160">
        <v>0</v>
      </c>
      <c r="G23" s="172">
        <v>34500</v>
      </c>
      <c r="H23" s="160">
        <v>0</v>
      </c>
      <c r="I23" s="172">
        <v>25875</v>
      </c>
      <c r="J23" s="160">
        <v>0</v>
      </c>
      <c r="K23" s="172">
        <v>17250</v>
      </c>
      <c r="L23" s="161">
        <v>0.5</v>
      </c>
      <c r="M23" s="162"/>
      <c r="O23" s="342" t="s">
        <v>92</v>
      </c>
      <c r="P23" s="342"/>
      <c r="Q23" s="342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2:26" ht="12.75">
      <c r="B24" s="280"/>
      <c r="C24" s="159"/>
      <c r="D24" s="159"/>
      <c r="E24" s="159"/>
      <c r="F24" s="160">
        <f>G23</f>
        <v>34500</v>
      </c>
      <c r="G24" s="172">
        <v>37500</v>
      </c>
      <c r="H24" s="160">
        <f>I23</f>
        <v>25875</v>
      </c>
      <c r="I24" s="172">
        <v>28125</v>
      </c>
      <c r="J24" s="160">
        <f>K23</f>
        <v>17250</v>
      </c>
      <c r="K24" s="172">
        <v>18750</v>
      </c>
      <c r="L24" s="161">
        <v>0.2</v>
      </c>
      <c r="M24" s="162"/>
      <c r="O24" s="342"/>
      <c r="P24" s="342"/>
      <c r="Q24" s="342"/>
      <c r="R24" s="284">
        <v>17250</v>
      </c>
      <c r="S24" s="284">
        <v>18750</v>
      </c>
      <c r="T24" s="284">
        <v>25875</v>
      </c>
      <c r="U24" s="284">
        <v>28125</v>
      </c>
      <c r="V24" s="284">
        <v>28750</v>
      </c>
      <c r="W24" s="284">
        <v>34500</v>
      </c>
      <c r="X24" s="284">
        <v>37500</v>
      </c>
      <c r="Y24" s="284">
        <v>43125</v>
      </c>
      <c r="Z24" s="284">
        <v>57500</v>
      </c>
    </row>
    <row r="25" spans="2:17" ht="12.75">
      <c r="B25" s="168"/>
      <c r="C25" s="159"/>
      <c r="D25" s="159"/>
      <c r="E25" s="159"/>
      <c r="F25" s="160">
        <f>G24</f>
        <v>37500</v>
      </c>
      <c r="G25" s="172">
        <v>57500</v>
      </c>
      <c r="H25" s="160">
        <f>I24</f>
        <v>28125</v>
      </c>
      <c r="I25" s="172">
        <v>43125</v>
      </c>
      <c r="J25" s="160">
        <f>K24</f>
        <v>18750</v>
      </c>
      <c r="K25" s="172">
        <v>28750</v>
      </c>
      <c r="L25" s="161">
        <v>0.1</v>
      </c>
      <c r="M25" s="162"/>
      <c r="O25" s="282"/>
      <c r="P25" s="115"/>
      <c r="Q25" s="115"/>
    </row>
    <row r="26" spans="2:18" ht="13.5" thickBot="1">
      <c r="B26" s="168"/>
      <c r="C26" s="159"/>
      <c r="D26" s="159"/>
      <c r="F26" s="150">
        <f>G25</f>
        <v>57500</v>
      </c>
      <c r="G26" s="151"/>
      <c r="H26" s="150">
        <f>I25</f>
        <v>43125</v>
      </c>
      <c r="I26" s="151"/>
      <c r="J26" s="150">
        <f>K25</f>
        <v>28750</v>
      </c>
      <c r="K26" s="151"/>
      <c r="L26" s="163">
        <v>0</v>
      </c>
      <c r="M26" s="164"/>
      <c r="O26" s="282" t="s">
        <v>93</v>
      </c>
      <c r="R26">
        <f>E23</f>
        <v>2012</v>
      </c>
    </row>
    <row r="28" ht="13.5" thickBot="1"/>
    <row r="29" spans="5:13" ht="12.75">
      <c r="E29" s="137" t="s">
        <v>61</v>
      </c>
      <c r="F29" s="334" t="s">
        <v>75</v>
      </c>
      <c r="G29" s="335"/>
      <c r="H29" s="334" t="s">
        <v>76</v>
      </c>
      <c r="I29" s="335"/>
      <c r="J29" s="334" t="s">
        <v>77</v>
      </c>
      <c r="K29" s="335"/>
      <c r="L29" s="154" t="s">
        <v>80</v>
      </c>
      <c r="M29" s="143"/>
    </row>
    <row r="30" spans="2:13" ht="12.75">
      <c r="B30" s="153" t="s">
        <v>83</v>
      </c>
      <c r="E30" s="145" t="s">
        <v>82</v>
      </c>
      <c r="F30" s="146" t="s">
        <v>78</v>
      </c>
      <c r="G30" s="147" t="s">
        <v>79</v>
      </c>
      <c r="H30" s="146" t="s">
        <v>78</v>
      </c>
      <c r="I30" s="147" t="s">
        <v>79</v>
      </c>
      <c r="J30" s="146" t="s">
        <v>78</v>
      </c>
      <c r="K30" s="147" t="s">
        <v>79</v>
      </c>
      <c r="L30" s="155" t="s">
        <v>81</v>
      </c>
      <c r="M30" s="103"/>
    </row>
    <row r="31" spans="2:13" ht="12.75">
      <c r="B31" s="152"/>
      <c r="F31" s="144"/>
      <c r="G31" s="103"/>
      <c r="H31" s="144"/>
      <c r="I31" s="103"/>
      <c r="J31" s="144"/>
      <c r="K31" s="103"/>
      <c r="L31" s="144"/>
      <c r="M31" s="103"/>
    </row>
    <row r="32" spans="2:13" ht="12.75">
      <c r="B32" s="277" t="s">
        <v>89</v>
      </c>
      <c r="D32" s="159"/>
      <c r="E32" s="278">
        <v>2011</v>
      </c>
      <c r="F32" s="160">
        <v>0</v>
      </c>
      <c r="G32" s="172">
        <v>34000</v>
      </c>
      <c r="H32" s="160">
        <v>0</v>
      </c>
      <c r="I32" s="172">
        <v>25500</v>
      </c>
      <c r="J32" s="160">
        <v>0</v>
      </c>
      <c r="K32" s="172">
        <v>17000</v>
      </c>
      <c r="L32" s="161">
        <v>0.5</v>
      </c>
      <c r="M32" s="162"/>
    </row>
    <row r="33" spans="2:13" ht="12.75">
      <c r="B33" s="168"/>
      <c r="C33" s="159"/>
      <c r="D33" s="159"/>
      <c r="E33" s="159"/>
      <c r="F33" s="160">
        <f>G32</f>
        <v>34000</v>
      </c>
      <c r="G33" s="172">
        <v>36500</v>
      </c>
      <c r="H33" s="160">
        <f>I32</f>
        <v>25500</v>
      </c>
      <c r="I33" s="172">
        <v>27375</v>
      </c>
      <c r="J33" s="160">
        <f>K32</f>
        <v>17000</v>
      </c>
      <c r="K33" s="172">
        <v>18250</v>
      </c>
      <c r="L33" s="161">
        <v>0.2</v>
      </c>
      <c r="M33" s="162"/>
    </row>
    <row r="34" spans="2:13" ht="12.75">
      <c r="B34" s="168"/>
      <c r="C34" s="159"/>
      <c r="D34" s="159"/>
      <c r="E34" s="159"/>
      <c r="F34" s="160">
        <f>G33</f>
        <v>36500</v>
      </c>
      <c r="G34" s="172">
        <v>56500</v>
      </c>
      <c r="H34" s="160">
        <f>I33</f>
        <v>27375</v>
      </c>
      <c r="I34" s="172">
        <v>42375</v>
      </c>
      <c r="J34" s="160">
        <f>K33</f>
        <v>18250</v>
      </c>
      <c r="K34" s="172">
        <v>28250</v>
      </c>
      <c r="L34" s="161">
        <v>0.1</v>
      </c>
      <c r="M34" s="162"/>
    </row>
    <row r="35" spans="2:13" ht="13.5" thickBot="1">
      <c r="B35" s="168"/>
      <c r="C35" s="159"/>
      <c r="D35" s="159"/>
      <c r="F35" s="150">
        <f>G34</f>
        <v>56500</v>
      </c>
      <c r="G35" s="151"/>
      <c r="H35" s="150">
        <f>I34</f>
        <v>42375</v>
      </c>
      <c r="I35" s="151"/>
      <c r="J35" s="150">
        <f>K34</f>
        <v>28250</v>
      </c>
      <c r="K35" s="151"/>
      <c r="L35" s="163">
        <v>0</v>
      </c>
      <c r="M35" s="164"/>
    </row>
    <row r="37" ht="13.5" thickBot="1"/>
    <row r="38" spans="5:13" ht="12.75">
      <c r="E38" s="137" t="s">
        <v>61</v>
      </c>
      <c r="F38" s="334" t="s">
        <v>75</v>
      </c>
      <c r="G38" s="335"/>
      <c r="H38" s="334" t="s">
        <v>76</v>
      </c>
      <c r="I38" s="335"/>
      <c r="J38" s="334" t="s">
        <v>77</v>
      </c>
      <c r="K38" s="335"/>
      <c r="L38" s="154" t="s">
        <v>80</v>
      </c>
      <c r="M38" s="143"/>
    </row>
    <row r="39" spans="2:13" ht="12.75">
      <c r="B39" s="153" t="s">
        <v>83</v>
      </c>
      <c r="E39" s="145" t="s">
        <v>82</v>
      </c>
      <c r="F39" s="146" t="s">
        <v>78</v>
      </c>
      <c r="G39" s="147" t="s">
        <v>79</v>
      </c>
      <c r="H39" s="146" t="s">
        <v>78</v>
      </c>
      <c r="I39" s="147" t="s">
        <v>79</v>
      </c>
      <c r="J39" s="146" t="s">
        <v>78</v>
      </c>
      <c r="K39" s="147" t="s">
        <v>79</v>
      </c>
      <c r="L39" s="155" t="s">
        <v>81</v>
      </c>
      <c r="M39" s="103"/>
    </row>
    <row r="40" spans="2:13" ht="12.75">
      <c r="B40" s="152"/>
      <c r="F40" s="144"/>
      <c r="G40" s="103"/>
      <c r="H40" s="144"/>
      <c r="I40" s="103"/>
      <c r="J40" s="144"/>
      <c r="K40" s="103"/>
      <c r="L40" s="144"/>
      <c r="M40" s="103"/>
    </row>
    <row r="41" spans="2:13" ht="12.75">
      <c r="B41" s="277" t="s">
        <v>88</v>
      </c>
      <c r="D41" s="159"/>
      <c r="E41" s="278">
        <v>2010</v>
      </c>
      <c r="F41" s="160">
        <v>0</v>
      </c>
      <c r="G41" s="172">
        <v>33500</v>
      </c>
      <c r="H41" s="160">
        <v>0</v>
      </c>
      <c r="I41" s="172">
        <v>25125</v>
      </c>
      <c r="J41" s="160">
        <v>0</v>
      </c>
      <c r="K41" s="172">
        <v>16750</v>
      </c>
      <c r="L41" s="161">
        <v>0.5</v>
      </c>
      <c r="M41" s="162"/>
    </row>
    <row r="42" spans="2:13" ht="12.75">
      <c r="B42" s="168"/>
      <c r="C42" s="159"/>
      <c r="D42" s="159"/>
      <c r="E42" s="159"/>
      <c r="F42" s="160">
        <f>G41</f>
        <v>33500</v>
      </c>
      <c r="G42" s="172">
        <v>36000</v>
      </c>
      <c r="H42" s="160">
        <f>I41</f>
        <v>25125</v>
      </c>
      <c r="I42" s="172">
        <v>27000</v>
      </c>
      <c r="J42" s="160">
        <f>K41</f>
        <v>16750</v>
      </c>
      <c r="K42" s="172">
        <v>18000</v>
      </c>
      <c r="L42" s="161">
        <v>0.2</v>
      </c>
      <c r="M42" s="162"/>
    </row>
    <row r="43" spans="2:13" ht="12.75">
      <c r="B43" s="168"/>
      <c r="C43" s="159"/>
      <c r="D43" s="159"/>
      <c r="E43" s="159"/>
      <c r="F43" s="160">
        <f>G42</f>
        <v>36000</v>
      </c>
      <c r="G43" s="172">
        <v>55500</v>
      </c>
      <c r="H43" s="160">
        <f>I42</f>
        <v>27000</v>
      </c>
      <c r="I43" s="172">
        <v>41625</v>
      </c>
      <c r="J43" s="160">
        <f>K42</f>
        <v>18000</v>
      </c>
      <c r="K43" s="172">
        <v>27750</v>
      </c>
      <c r="L43" s="161">
        <v>0.1</v>
      </c>
      <c r="M43" s="162"/>
    </row>
    <row r="44" spans="2:13" ht="13.5" thickBot="1">
      <c r="B44" s="168"/>
      <c r="C44" s="159"/>
      <c r="D44" s="159"/>
      <c r="F44" s="150">
        <f>G43</f>
        <v>55500</v>
      </c>
      <c r="G44" s="151"/>
      <c r="H44" s="150">
        <f>I43</f>
        <v>41625</v>
      </c>
      <c r="I44" s="151"/>
      <c r="J44" s="150">
        <f>K43</f>
        <v>27750</v>
      </c>
      <c r="K44" s="151"/>
      <c r="L44" s="163">
        <v>0</v>
      </c>
      <c r="M44" s="164"/>
    </row>
    <row r="46" ht="13.5" thickBot="1"/>
    <row r="47" spans="5:13" ht="12.75">
      <c r="E47" s="137" t="s">
        <v>61</v>
      </c>
      <c r="F47" s="334" t="s">
        <v>75</v>
      </c>
      <c r="G47" s="335"/>
      <c r="H47" s="334" t="s">
        <v>76</v>
      </c>
      <c r="I47" s="335"/>
      <c r="J47" s="334" t="s">
        <v>77</v>
      </c>
      <c r="K47" s="335"/>
      <c r="L47" s="154" t="s">
        <v>80</v>
      </c>
      <c r="M47" s="143"/>
    </row>
    <row r="48" spans="2:13" ht="12.75">
      <c r="B48" s="153" t="s">
        <v>83</v>
      </c>
      <c r="E48" s="145" t="s">
        <v>82</v>
      </c>
      <c r="F48" s="146" t="s">
        <v>78</v>
      </c>
      <c r="G48" s="147" t="s">
        <v>79</v>
      </c>
      <c r="H48" s="146" t="s">
        <v>78</v>
      </c>
      <c r="I48" s="147" t="s">
        <v>79</v>
      </c>
      <c r="J48" s="146" t="s">
        <v>78</v>
      </c>
      <c r="K48" s="147" t="s">
        <v>79</v>
      </c>
      <c r="L48" s="155" t="s">
        <v>81</v>
      </c>
      <c r="M48" s="103"/>
    </row>
    <row r="49" spans="2:13" ht="12.75">
      <c r="B49" s="152"/>
      <c r="F49" s="144"/>
      <c r="G49" s="103"/>
      <c r="H49" s="144"/>
      <c r="I49" s="103"/>
      <c r="J49" s="144"/>
      <c r="K49" s="103"/>
      <c r="L49" s="144"/>
      <c r="M49" s="103"/>
    </row>
    <row r="50" spans="2:13" ht="12.75">
      <c r="B50" s="277" t="s">
        <v>87</v>
      </c>
      <c r="D50" s="159"/>
      <c r="E50" s="278">
        <v>2009</v>
      </c>
      <c r="F50" s="160">
        <v>0</v>
      </c>
      <c r="G50" s="172">
        <v>33000</v>
      </c>
      <c r="H50" s="160">
        <v>0</v>
      </c>
      <c r="I50" s="172">
        <v>24750</v>
      </c>
      <c r="J50" s="160">
        <v>0</v>
      </c>
      <c r="K50" s="172">
        <v>16500</v>
      </c>
      <c r="L50" s="161">
        <v>0.5</v>
      </c>
      <c r="M50" s="162"/>
    </row>
    <row r="51" spans="2:13" ht="12.75">
      <c r="B51" s="168"/>
      <c r="C51" s="159"/>
      <c r="D51" s="159"/>
      <c r="E51" s="159"/>
      <c r="F51" s="160">
        <f>G50</f>
        <v>33000</v>
      </c>
      <c r="G51" s="172">
        <v>36000</v>
      </c>
      <c r="H51" s="160">
        <f>I50</f>
        <v>24750</v>
      </c>
      <c r="I51" s="172">
        <v>27000</v>
      </c>
      <c r="J51" s="160">
        <f>K50</f>
        <v>16500</v>
      </c>
      <c r="K51" s="172">
        <v>18000</v>
      </c>
      <c r="L51" s="161">
        <v>0.2</v>
      </c>
      <c r="M51" s="162"/>
    </row>
    <row r="52" spans="2:13" ht="12.75">
      <c r="B52" s="168"/>
      <c r="C52" s="159"/>
      <c r="D52" s="159"/>
      <c r="E52" s="159"/>
      <c r="F52" s="160">
        <f>G51</f>
        <v>36000</v>
      </c>
      <c r="G52" s="172">
        <v>55500</v>
      </c>
      <c r="H52" s="160">
        <f>I51</f>
        <v>27000</v>
      </c>
      <c r="I52" s="172">
        <v>41625</v>
      </c>
      <c r="J52" s="160">
        <f>K51</f>
        <v>18000</v>
      </c>
      <c r="K52" s="172">
        <v>27750</v>
      </c>
      <c r="L52" s="161">
        <v>0.1</v>
      </c>
      <c r="M52" s="162"/>
    </row>
    <row r="53" spans="2:13" ht="13.5" thickBot="1">
      <c r="B53" s="168"/>
      <c r="C53" s="159"/>
      <c r="D53" s="159"/>
      <c r="F53" s="150">
        <f>G52</f>
        <v>55500</v>
      </c>
      <c r="G53" s="151"/>
      <c r="H53" s="150">
        <f>I52</f>
        <v>41625</v>
      </c>
      <c r="I53" s="151"/>
      <c r="J53" s="150">
        <f>K52</f>
        <v>27750</v>
      </c>
      <c r="K53" s="151"/>
      <c r="L53" s="163">
        <v>0</v>
      </c>
      <c r="M53" s="164"/>
    </row>
    <row r="55" spans="6:12" ht="13.5" thickBot="1">
      <c r="F55" s="142"/>
      <c r="G55" s="142"/>
      <c r="H55" s="142"/>
      <c r="I55" s="142"/>
      <c r="K55" s="142"/>
      <c r="L55" s="142"/>
    </row>
    <row r="56" spans="5:13" ht="12.75">
      <c r="E56" s="137" t="s">
        <v>61</v>
      </c>
      <c r="F56" s="334" t="s">
        <v>75</v>
      </c>
      <c r="G56" s="335"/>
      <c r="H56" s="334" t="s">
        <v>76</v>
      </c>
      <c r="I56" s="335"/>
      <c r="J56" s="334" t="s">
        <v>77</v>
      </c>
      <c r="K56" s="335"/>
      <c r="L56" s="154" t="s">
        <v>80</v>
      </c>
      <c r="M56" s="143"/>
    </row>
    <row r="57" spans="2:13" ht="12.75">
      <c r="B57" s="153" t="s">
        <v>83</v>
      </c>
      <c r="E57" s="145" t="s">
        <v>82</v>
      </c>
      <c r="F57" s="146" t="s">
        <v>78</v>
      </c>
      <c r="G57" s="147" t="s">
        <v>79</v>
      </c>
      <c r="H57" s="146" t="s">
        <v>78</v>
      </c>
      <c r="I57" s="147" t="s">
        <v>79</v>
      </c>
      <c r="J57" s="146" t="s">
        <v>78</v>
      </c>
      <c r="K57" s="147" t="s">
        <v>79</v>
      </c>
      <c r="L57" s="155" t="s">
        <v>81</v>
      </c>
      <c r="M57" s="103"/>
    </row>
    <row r="58" spans="2:13" ht="12.75">
      <c r="B58" s="152"/>
      <c r="F58" s="144"/>
      <c r="G58" s="103"/>
      <c r="H58" s="144"/>
      <c r="I58" s="103"/>
      <c r="J58" s="144"/>
      <c r="K58" s="103"/>
      <c r="L58" s="144"/>
      <c r="M58" s="103"/>
    </row>
    <row r="59" spans="2:13" ht="12.75">
      <c r="B59" s="279" t="s">
        <v>84</v>
      </c>
      <c r="D59" s="159"/>
      <c r="E59" s="278">
        <v>2008</v>
      </c>
      <c r="F59" s="160">
        <v>0</v>
      </c>
      <c r="G59" s="149">
        <v>32000</v>
      </c>
      <c r="H59" s="160">
        <v>0</v>
      </c>
      <c r="I59" s="149">
        <v>24000</v>
      </c>
      <c r="J59" s="160">
        <v>0</v>
      </c>
      <c r="K59" s="149">
        <v>16000</v>
      </c>
      <c r="L59" s="161">
        <v>0.5</v>
      </c>
      <c r="M59" s="162"/>
    </row>
    <row r="60" spans="2:13" ht="12.75">
      <c r="B60" s="168"/>
      <c r="C60" s="159"/>
      <c r="D60" s="159"/>
      <c r="E60" s="159"/>
      <c r="F60" s="160">
        <f>G59</f>
        <v>32000</v>
      </c>
      <c r="G60" s="149">
        <v>34500</v>
      </c>
      <c r="H60" s="160">
        <f>I59</f>
        <v>24000</v>
      </c>
      <c r="I60" s="149">
        <v>25875</v>
      </c>
      <c r="J60" s="160">
        <f>K59</f>
        <v>16000</v>
      </c>
      <c r="K60" s="149">
        <v>17250</v>
      </c>
      <c r="L60" s="161">
        <v>0.2</v>
      </c>
      <c r="M60" s="162"/>
    </row>
    <row r="61" spans="2:13" ht="12.75">
      <c r="B61" s="168"/>
      <c r="C61" s="159"/>
      <c r="D61" s="159"/>
      <c r="E61" s="159"/>
      <c r="F61" s="160">
        <f>G60</f>
        <v>34500</v>
      </c>
      <c r="G61" s="149">
        <v>53000</v>
      </c>
      <c r="H61" s="160">
        <f>I60</f>
        <v>25875</v>
      </c>
      <c r="I61" s="149">
        <v>39750</v>
      </c>
      <c r="J61" s="160">
        <f>K60</f>
        <v>17250</v>
      </c>
      <c r="K61" s="149">
        <v>26500</v>
      </c>
      <c r="L61" s="161">
        <v>0.1</v>
      </c>
      <c r="M61" s="162"/>
    </row>
    <row r="62" spans="2:13" ht="13.5" thickBot="1">
      <c r="B62" s="168"/>
      <c r="C62" s="159"/>
      <c r="D62" s="159"/>
      <c r="F62" s="150">
        <f>G61</f>
        <v>53000</v>
      </c>
      <c r="G62" s="151"/>
      <c r="H62" s="150">
        <f>I61</f>
        <v>39750</v>
      </c>
      <c r="I62" s="151"/>
      <c r="J62" s="150">
        <f>K61</f>
        <v>26500</v>
      </c>
      <c r="K62" s="151"/>
      <c r="L62" s="163">
        <v>0</v>
      </c>
      <c r="M62" s="164"/>
    </row>
    <row r="63" spans="2:12" ht="12.75">
      <c r="B63" s="152"/>
      <c r="F63" s="142"/>
      <c r="G63" s="142"/>
      <c r="H63" s="142"/>
      <c r="I63" s="142"/>
      <c r="K63" s="142"/>
      <c r="L63" s="142"/>
    </row>
    <row r="64" ht="13.5" thickBot="1">
      <c r="B64" s="152"/>
    </row>
    <row r="65" spans="2:13" ht="12.75">
      <c r="B65" s="152"/>
      <c r="E65" s="137" t="s">
        <v>61</v>
      </c>
      <c r="F65" s="334" t="s">
        <v>75</v>
      </c>
      <c r="G65" s="335"/>
      <c r="H65" s="334" t="s">
        <v>76</v>
      </c>
      <c r="I65" s="335"/>
      <c r="J65" s="334" t="s">
        <v>77</v>
      </c>
      <c r="K65" s="335"/>
      <c r="L65" s="154" t="s">
        <v>80</v>
      </c>
      <c r="M65" s="143"/>
    </row>
    <row r="66" spans="2:13" ht="12.75">
      <c r="B66" s="153" t="s">
        <v>83</v>
      </c>
      <c r="E66" s="145" t="s">
        <v>82</v>
      </c>
      <c r="F66" s="146" t="s">
        <v>78</v>
      </c>
      <c r="G66" s="147" t="s">
        <v>79</v>
      </c>
      <c r="H66" s="146" t="s">
        <v>78</v>
      </c>
      <c r="I66" s="147" t="s">
        <v>79</v>
      </c>
      <c r="J66" s="146" t="s">
        <v>78</v>
      </c>
      <c r="K66" s="147" t="s">
        <v>79</v>
      </c>
      <c r="L66" s="155" t="s">
        <v>81</v>
      </c>
      <c r="M66" s="103"/>
    </row>
    <row r="67" spans="6:13" ht="12.75">
      <c r="F67" s="144"/>
      <c r="G67" s="103"/>
      <c r="H67" s="144"/>
      <c r="I67" s="103"/>
      <c r="J67" s="144"/>
      <c r="K67" s="103"/>
      <c r="L67" s="144"/>
      <c r="M67" s="103"/>
    </row>
    <row r="68" spans="2:16" ht="12.75">
      <c r="B68" s="279" t="s">
        <v>85</v>
      </c>
      <c r="E68" s="278">
        <v>2007</v>
      </c>
      <c r="F68" s="148">
        <v>0</v>
      </c>
      <c r="G68" s="149">
        <v>31000</v>
      </c>
      <c r="H68" s="148">
        <v>0</v>
      </c>
      <c r="I68" s="149">
        <v>23250</v>
      </c>
      <c r="J68" s="148">
        <v>0</v>
      </c>
      <c r="K68" s="149">
        <v>15500</v>
      </c>
      <c r="L68" s="156">
        <v>0.5</v>
      </c>
      <c r="M68" s="103"/>
      <c r="N68" s="115"/>
      <c r="P68" s="115"/>
    </row>
    <row r="69" spans="6:16" ht="12.75">
      <c r="F69" s="148">
        <f>G68</f>
        <v>31000</v>
      </c>
      <c r="G69" s="149">
        <v>34000</v>
      </c>
      <c r="H69" s="148">
        <f>I68</f>
        <v>23250</v>
      </c>
      <c r="I69" s="149">
        <v>25500</v>
      </c>
      <c r="J69" s="148">
        <f>K68</f>
        <v>15500</v>
      </c>
      <c r="K69" s="149">
        <v>17000</v>
      </c>
      <c r="L69" s="156">
        <v>0.2</v>
      </c>
      <c r="M69" s="103"/>
      <c r="N69" s="115"/>
      <c r="P69" s="115"/>
    </row>
    <row r="70" spans="6:16" ht="12.75">
      <c r="F70" s="148">
        <f>G69</f>
        <v>34000</v>
      </c>
      <c r="G70" s="149">
        <v>52000</v>
      </c>
      <c r="H70" s="148">
        <f>I69</f>
        <v>25500</v>
      </c>
      <c r="I70" s="149">
        <v>39000</v>
      </c>
      <c r="J70" s="148">
        <f>K69</f>
        <v>17000</v>
      </c>
      <c r="K70" s="149">
        <v>26000</v>
      </c>
      <c r="L70" s="156">
        <v>0.1</v>
      </c>
      <c r="M70" s="103"/>
      <c r="N70" s="115"/>
      <c r="P70" s="115"/>
    </row>
    <row r="71" spans="6:16" ht="13.5" thickBot="1">
      <c r="F71" s="150">
        <f>G70</f>
        <v>52000</v>
      </c>
      <c r="G71" s="151"/>
      <c r="H71" s="150">
        <f>I70</f>
        <v>39000</v>
      </c>
      <c r="I71" s="151"/>
      <c r="J71" s="150">
        <f>K70</f>
        <v>26000</v>
      </c>
      <c r="K71" s="151"/>
      <c r="L71" s="157">
        <v>0</v>
      </c>
      <c r="M71" s="158"/>
      <c r="N71" s="115"/>
      <c r="P71" s="115"/>
    </row>
    <row r="72" spans="6:16" ht="13.5" thickBot="1"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</row>
    <row r="73" spans="5:16" ht="12.75">
      <c r="E73" s="137" t="s">
        <v>61</v>
      </c>
      <c r="F73" s="334" t="s">
        <v>75</v>
      </c>
      <c r="G73" s="335"/>
      <c r="H73" s="334" t="s">
        <v>76</v>
      </c>
      <c r="I73" s="335"/>
      <c r="J73" s="334" t="s">
        <v>77</v>
      </c>
      <c r="K73" s="335"/>
      <c r="L73" s="154" t="s">
        <v>80</v>
      </c>
      <c r="M73" s="143"/>
      <c r="N73" s="115"/>
      <c r="O73" s="115"/>
      <c r="P73" s="115"/>
    </row>
    <row r="74" spans="2:16" ht="12.75">
      <c r="B74" s="153"/>
      <c r="E74" s="145" t="s">
        <v>82</v>
      </c>
      <c r="F74" s="146" t="s">
        <v>78</v>
      </c>
      <c r="G74" s="147" t="s">
        <v>79</v>
      </c>
      <c r="H74" s="146" t="s">
        <v>78</v>
      </c>
      <c r="I74" s="147" t="s">
        <v>79</v>
      </c>
      <c r="J74" s="146" t="s">
        <v>78</v>
      </c>
      <c r="K74" s="147" t="s">
        <v>79</v>
      </c>
      <c r="L74" s="155" t="s">
        <v>81</v>
      </c>
      <c r="M74" s="103"/>
      <c r="N74" s="115"/>
      <c r="O74" s="115"/>
      <c r="P74" s="115"/>
    </row>
    <row r="75" spans="6:16" ht="12.75">
      <c r="F75" s="144"/>
      <c r="G75" s="103"/>
      <c r="H75" s="144"/>
      <c r="I75" s="103"/>
      <c r="J75" s="144"/>
      <c r="K75" s="103"/>
      <c r="L75" s="144"/>
      <c r="M75" s="103"/>
      <c r="N75" s="115"/>
      <c r="O75" s="115"/>
      <c r="P75" s="115"/>
    </row>
    <row r="76" spans="2:16" ht="12.75">
      <c r="B76" s="159"/>
      <c r="C76" s="167"/>
      <c r="D76" s="159"/>
      <c r="E76" s="278">
        <v>2006</v>
      </c>
      <c r="F76" s="160">
        <v>0</v>
      </c>
      <c r="G76" s="149">
        <v>30000</v>
      </c>
      <c r="H76" s="160">
        <v>0</v>
      </c>
      <c r="I76" s="149">
        <v>22500</v>
      </c>
      <c r="J76" s="160">
        <v>0</v>
      </c>
      <c r="K76" s="149">
        <v>15000</v>
      </c>
      <c r="L76" s="161">
        <v>0.5</v>
      </c>
      <c r="M76" s="162"/>
      <c r="N76" s="115"/>
      <c r="O76" s="115"/>
      <c r="P76" s="115"/>
    </row>
    <row r="77" spans="3:13" ht="15" customHeight="1">
      <c r="C77" s="159"/>
      <c r="D77" s="159"/>
      <c r="E77" s="159"/>
      <c r="F77" s="160">
        <f>G76</f>
        <v>30000</v>
      </c>
      <c r="G77" s="149">
        <v>32500</v>
      </c>
      <c r="H77" s="160">
        <f>I76</f>
        <v>22500</v>
      </c>
      <c r="I77" s="149">
        <v>24375</v>
      </c>
      <c r="J77" s="160">
        <f>K76</f>
        <v>15000</v>
      </c>
      <c r="K77" s="149">
        <v>16250</v>
      </c>
      <c r="L77" s="161">
        <v>0.2</v>
      </c>
      <c r="M77" s="162"/>
    </row>
    <row r="78" spans="3:13" ht="15" customHeight="1">
      <c r="C78" s="159"/>
      <c r="D78" s="159"/>
      <c r="E78" s="159"/>
      <c r="F78" s="160">
        <f>G77</f>
        <v>32500</v>
      </c>
      <c r="G78" s="149">
        <v>50000</v>
      </c>
      <c r="H78" s="160">
        <f>I77</f>
        <v>24375</v>
      </c>
      <c r="I78" s="149">
        <v>37500</v>
      </c>
      <c r="J78" s="160">
        <f>K77</f>
        <v>16250</v>
      </c>
      <c r="K78" s="149">
        <v>25000</v>
      </c>
      <c r="L78" s="161">
        <v>0.1</v>
      </c>
      <c r="M78" s="162"/>
    </row>
    <row r="79" spans="3:14" ht="13.5" thickBot="1">
      <c r="C79" s="159"/>
      <c r="D79" s="159"/>
      <c r="E79" s="159"/>
      <c r="F79" s="165">
        <f>G78</f>
        <v>50000</v>
      </c>
      <c r="G79" s="166"/>
      <c r="H79" s="165">
        <f>I78</f>
        <v>37500</v>
      </c>
      <c r="I79" s="166"/>
      <c r="J79" s="165">
        <f>K78</f>
        <v>25000</v>
      </c>
      <c r="K79" s="166"/>
      <c r="L79" s="163">
        <v>0</v>
      </c>
      <c r="M79" s="164"/>
      <c r="N79" s="159"/>
    </row>
    <row r="80" spans="3:4" ht="15" customHeight="1">
      <c r="C80" s="159"/>
      <c r="D80" s="159"/>
    </row>
  </sheetData>
  <sheetProtection/>
  <mergeCells count="31">
    <mergeCell ref="H11:I11"/>
    <mergeCell ref="J11:K11"/>
    <mergeCell ref="O14:Q15"/>
    <mergeCell ref="F73:G73"/>
    <mergeCell ref="H73:I73"/>
    <mergeCell ref="J73:K73"/>
    <mergeCell ref="F56:G56"/>
    <mergeCell ref="H56:I56"/>
    <mergeCell ref="J56:K56"/>
    <mergeCell ref="F65:G65"/>
    <mergeCell ref="J65:K65"/>
    <mergeCell ref="H65:I65"/>
    <mergeCell ref="F47:G47"/>
    <mergeCell ref="H47:I47"/>
    <mergeCell ref="J47:K47"/>
    <mergeCell ref="F29:G29"/>
    <mergeCell ref="H29:I29"/>
    <mergeCell ref="J29:K29"/>
    <mergeCell ref="F38:G38"/>
    <mergeCell ref="H38:I38"/>
    <mergeCell ref="J38:K38"/>
    <mergeCell ref="F2:G2"/>
    <mergeCell ref="H2:I2"/>
    <mergeCell ref="J2:K2"/>
    <mergeCell ref="O5:Q6"/>
    <mergeCell ref="O7:Q8"/>
    <mergeCell ref="O23:Q24"/>
    <mergeCell ref="F20:G20"/>
    <mergeCell ref="H20:I20"/>
    <mergeCell ref="J20:K20"/>
    <mergeCell ref="F11:G11"/>
  </mergeCells>
  <hyperlinks>
    <hyperlink ref="P2" r:id="rId1" display="http://www.irs.gov/uac/IRS-Announces-2014-Pension-Plan-Limitations;-Taxpayers-May-Contribute-up-to-$17,500-to-their-401(k)-plans-in-2014"/>
    <hyperlink ref="P3" r:id="rId2" display="http://www.irs.gov/Retirement-Plans/Plan-Participant,-Employee/Retirement-Topics-Retirement-Savings-Contributions-Credit-(Saver%E2%80%99s-Credit)"/>
  </hyperlinks>
  <printOptions/>
  <pageMargins left="0.75" right="0.75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7"/>
  <sheetViews>
    <sheetView zoomScalePageLayoutView="0" workbookViewId="0" topLeftCell="A1">
      <selection activeCell="M12" sqref="M12:U12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07" t="str">
        <f>CONCATENATE("RETIREMENT  SAVER'S  CREDIT,  WHEN  THERE  IS  A  ",W15,"%  MATCH")</f>
        <v>RETIREMENT  SAVER'S  CREDIT,  WHEN  THERE  IS  A  50%  MATCH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"/>
    </row>
    <row r="2" spans="1:23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1"/>
      <c r="W2" s="1"/>
    </row>
    <row r="3" spans="1:23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1</v>
      </c>
      <c r="U3" s="10">
        <v>2006</v>
      </c>
      <c r="V3" s="1"/>
      <c r="W3" s="1"/>
    </row>
    <row r="4" spans="1:23" ht="6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"/>
      <c r="W4" s="1"/>
    </row>
    <row r="5" spans="1:23" ht="13.5" customHeight="1">
      <c r="A5" s="310" t="s">
        <v>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1"/>
      <c r="W5" s="1"/>
    </row>
    <row r="6" spans="1:23" ht="13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1"/>
      <c r="W6" s="1"/>
    </row>
    <row r="7" spans="1:23" ht="13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1"/>
      <c r="W7" s="1"/>
    </row>
    <row r="8" spans="1:23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"/>
      <c r="W8" s="1"/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3</v>
      </c>
      <c r="N9" s="19" t="s">
        <v>4</v>
      </c>
      <c r="O9" s="20" t="s">
        <v>5</v>
      </c>
      <c r="P9" s="18" t="s">
        <v>6</v>
      </c>
      <c r="Q9" s="19" t="s">
        <v>7</v>
      </c>
      <c r="R9" s="20" t="s">
        <v>8</v>
      </c>
      <c r="S9" s="18" t="s">
        <v>9</v>
      </c>
      <c r="T9" s="19" t="s">
        <v>10</v>
      </c>
      <c r="U9" s="20" t="s">
        <v>11</v>
      </c>
      <c r="V9" s="1"/>
      <c r="W9" s="1"/>
    </row>
    <row r="10" spans="1:23" ht="33.75" customHeight="1">
      <c r="A10" s="21">
        <v>-1</v>
      </c>
      <c r="B10" s="22"/>
      <c r="C10" s="23" t="s">
        <v>12</v>
      </c>
      <c r="D10" s="23"/>
      <c r="E10" s="23"/>
      <c r="F10" s="23"/>
      <c r="G10" s="24"/>
      <c r="H10" s="24"/>
      <c r="I10" s="24"/>
      <c r="J10" s="24"/>
      <c r="K10" s="24"/>
      <c r="L10" s="25"/>
      <c r="M10" s="313" t="str">
        <f>VLOOKUP(M48,status,2)</f>
        <v>MARRIED FILING JOINT</v>
      </c>
      <c r="N10" s="314"/>
      <c r="O10" s="315"/>
      <c r="P10" s="313" t="str">
        <f>VLOOKUP(P48,status,2)</f>
        <v>HEAD OF HOUSEHOLD</v>
      </c>
      <c r="Q10" s="314"/>
      <c r="R10" s="315"/>
      <c r="S10" s="313" t="s">
        <v>13</v>
      </c>
      <c r="T10" s="314"/>
      <c r="U10" s="315"/>
      <c r="V10" s="1"/>
      <c r="W10" s="1"/>
    </row>
    <row r="11" spans="1:23" ht="6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8"/>
      <c r="P11" s="27"/>
      <c r="Q11" s="26"/>
      <c r="R11" s="28"/>
      <c r="S11" s="27"/>
      <c r="T11" s="26"/>
      <c r="U11" s="28"/>
      <c r="V11" s="1"/>
      <c r="W11" s="1"/>
    </row>
    <row r="12" spans="1:23" ht="12.75">
      <c r="A12" s="2">
        <f>A10-1</f>
        <v>-2</v>
      </c>
      <c r="B12" s="3"/>
      <c r="C12" s="3" t="s">
        <v>14</v>
      </c>
      <c r="D12" s="3"/>
      <c r="E12" s="3"/>
      <c r="F12" s="3"/>
      <c r="G12" s="3"/>
      <c r="H12" s="29"/>
      <c r="I12" s="3"/>
      <c r="J12" s="3"/>
      <c r="K12" s="3"/>
      <c r="L12" s="3"/>
      <c r="M12" s="30">
        <v>30000</v>
      </c>
      <c r="N12" s="31">
        <v>32500</v>
      </c>
      <c r="O12" s="31">
        <v>50000</v>
      </c>
      <c r="P12" s="30">
        <v>22500</v>
      </c>
      <c r="Q12" s="31">
        <v>24375</v>
      </c>
      <c r="R12" s="31">
        <v>37500</v>
      </c>
      <c r="S12" s="30">
        <v>15000</v>
      </c>
      <c r="T12" s="31">
        <v>16250</v>
      </c>
      <c r="U12" s="32">
        <v>25000</v>
      </c>
      <c r="V12" s="1"/>
      <c r="W12" s="1"/>
    </row>
    <row r="13" spans="1:21" ht="6" customHeight="1">
      <c r="A13" s="2"/>
      <c r="B13" s="3"/>
      <c r="C13" s="3"/>
      <c r="D13" s="3"/>
      <c r="E13" s="3"/>
      <c r="F13" s="3"/>
      <c r="G13" s="3"/>
      <c r="H13" s="29"/>
      <c r="I13" s="3"/>
      <c r="J13" s="3"/>
      <c r="K13" s="3"/>
      <c r="L13" s="3"/>
      <c r="M13" s="30"/>
      <c r="N13" s="31"/>
      <c r="O13" s="32"/>
      <c r="P13" s="30"/>
      <c r="Q13" s="31"/>
      <c r="R13" s="32"/>
      <c r="S13" s="30"/>
      <c r="T13" s="31"/>
      <c r="U13" s="32"/>
    </row>
    <row r="14" spans="1:21" ht="12.75">
      <c r="A14" s="2">
        <f>A12-1</f>
        <v>-3</v>
      </c>
      <c r="B14" s="3"/>
      <c r="C14" s="3" t="s">
        <v>15</v>
      </c>
      <c r="D14" s="3"/>
      <c r="E14" s="3"/>
      <c r="F14" s="3"/>
      <c r="G14" s="3"/>
      <c r="J14" s="306">
        <v>10</v>
      </c>
      <c r="K14" s="306"/>
      <c r="L14" s="33" t="str">
        <f>"/ WK"</f>
        <v>/ WK</v>
      </c>
      <c r="M14" s="30">
        <f aca="true" t="shared" si="0" ref="M14:U14">52*$J$14</f>
        <v>520</v>
      </c>
      <c r="N14" s="31">
        <f t="shared" si="0"/>
        <v>520</v>
      </c>
      <c r="O14" s="31">
        <f t="shared" si="0"/>
        <v>520</v>
      </c>
      <c r="P14" s="30">
        <f t="shared" si="0"/>
        <v>520</v>
      </c>
      <c r="Q14" s="31">
        <f t="shared" si="0"/>
        <v>520</v>
      </c>
      <c r="R14" s="31">
        <f t="shared" si="0"/>
        <v>520</v>
      </c>
      <c r="S14" s="30">
        <f t="shared" si="0"/>
        <v>520</v>
      </c>
      <c r="T14" s="31">
        <f t="shared" si="0"/>
        <v>520</v>
      </c>
      <c r="U14" s="32">
        <f t="shared" si="0"/>
        <v>520</v>
      </c>
    </row>
    <row r="15" spans="1:23" ht="12.75">
      <c r="A15" s="2">
        <f>A14-1</f>
        <v>-4</v>
      </c>
      <c r="B15" s="3"/>
      <c r="C15" s="3" t="s">
        <v>16</v>
      </c>
      <c r="D15" s="3"/>
      <c r="E15" s="3"/>
      <c r="F15" s="3"/>
      <c r="G15" s="3"/>
      <c r="H15" s="26"/>
      <c r="I15" s="316">
        <v>0.5</v>
      </c>
      <c r="J15" s="316"/>
      <c r="K15" s="127" t="s">
        <v>17</v>
      </c>
      <c r="L15" s="33">
        <f>A14</f>
        <v>-3</v>
      </c>
      <c r="M15" s="30">
        <f aca="true" t="shared" si="1" ref="M15:U15">$I15*M14</f>
        <v>260</v>
      </c>
      <c r="N15" s="31">
        <f t="shared" si="1"/>
        <v>260</v>
      </c>
      <c r="O15" s="32">
        <f t="shared" si="1"/>
        <v>260</v>
      </c>
      <c r="P15" s="30">
        <f t="shared" si="1"/>
        <v>260</v>
      </c>
      <c r="Q15" s="31">
        <f t="shared" si="1"/>
        <v>260</v>
      </c>
      <c r="R15" s="32">
        <f t="shared" si="1"/>
        <v>260</v>
      </c>
      <c r="S15" s="30">
        <f t="shared" si="1"/>
        <v>260</v>
      </c>
      <c r="T15" s="31">
        <f t="shared" si="1"/>
        <v>260</v>
      </c>
      <c r="U15" s="32">
        <f t="shared" si="1"/>
        <v>260</v>
      </c>
      <c r="W15" s="126">
        <f>I15*100</f>
        <v>50</v>
      </c>
    </row>
    <row r="16" spans="1:21" ht="6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0"/>
      <c r="N16" s="31"/>
      <c r="O16" s="32"/>
      <c r="P16" s="30"/>
      <c r="Q16" s="31"/>
      <c r="R16" s="32"/>
      <c r="S16" s="30"/>
      <c r="T16" s="31"/>
      <c r="U16" s="32"/>
    </row>
    <row r="17" spans="1:21" ht="12.75">
      <c r="A17" s="2">
        <f>A15-1</f>
        <v>-5</v>
      </c>
      <c r="B17" s="3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4">
        <f aca="true" t="shared" si="2" ref="M17:U17">HLOOKUP(M12,taxcredit,M48+3,TRUE)</f>
        <v>0.5</v>
      </c>
      <c r="N17" s="35">
        <f t="shared" si="2"/>
        <v>0.2</v>
      </c>
      <c r="O17" s="36">
        <f t="shared" si="2"/>
        <v>0.1</v>
      </c>
      <c r="P17" s="34">
        <f t="shared" si="2"/>
        <v>0.5</v>
      </c>
      <c r="Q17" s="35">
        <f t="shared" si="2"/>
        <v>0.2</v>
      </c>
      <c r="R17" s="36">
        <f t="shared" si="2"/>
        <v>0.1</v>
      </c>
      <c r="S17" s="34">
        <f t="shared" si="2"/>
        <v>0.5</v>
      </c>
      <c r="T17" s="35">
        <f t="shared" si="2"/>
        <v>0.2</v>
      </c>
      <c r="U17" s="36">
        <f t="shared" si="2"/>
        <v>0.1</v>
      </c>
    </row>
    <row r="18" spans="1:21" ht="6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0"/>
      <c r="N18" s="31"/>
      <c r="O18" s="32"/>
      <c r="P18" s="30"/>
      <c r="Q18" s="31"/>
      <c r="R18" s="32"/>
      <c r="S18" s="30"/>
      <c r="T18" s="31"/>
      <c r="U18" s="32"/>
    </row>
    <row r="19" spans="1:21" ht="12.75">
      <c r="A19" s="2">
        <f>A17-1</f>
        <v>-6</v>
      </c>
      <c r="B19" s="3"/>
      <c r="C19" s="3" t="s">
        <v>19</v>
      </c>
      <c r="D19" s="3"/>
      <c r="E19" s="3"/>
      <c r="F19" s="3"/>
      <c r="G19" s="3"/>
      <c r="H19" s="3"/>
      <c r="I19" s="3"/>
      <c r="J19" s="3"/>
      <c r="K19" s="3"/>
      <c r="L19" s="37" t="s">
        <v>20</v>
      </c>
      <c r="M19" s="30">
        <f aca="true" t="shared" si="3" ref="M19:U19">M14*$P$34</f>
        <v>104</v>
      </c>
      <c r="N19" s="31">
        <f t="shared" si="3"/>
        <v>104</v>
      </c>
      <c r="O19" s="32">
        <f t="shared" si="3"/>
        <v>104</v>
      </c>
      <c r="P19" s="30">
        <f t="shared" si="3"/>
        <v>104</v>
      </c>
      <c r="Q19" s="31">
        <f t="shared" si="3"/>
        <v>104</v>
      </c>
      <c r="R19" s="32">
        <f t="shared" si="3"/>
        <v>104</v>
      </c>
      <c r="S19" s="30">
        <f t="shared" si="3"/>
        <v>104</v>
      </c>
      <c r="T19" s="31">
        <f t="shared" si="3"/>
        <v>104</v>
      </c>
      <c r="U19" s="32">
        <f t="shared" si="3"/>
        <v>104</v>
      </c>
    </row>
    <row r="20" spans="1:21" ht="12.75">
      <c r="A20" s="2">
        <f>A19-1</f>
        <v>-7</v>
      </c>
      <c r="B20" s="3"/>
      <c r="C20" s="3"/>
      <c r="D20" s="26"/>
      <c r="E20" s="3"/>
      <c r="F20" s="3"/>
      <c r="G20" s="3"/>
      <c r="H20" s="3"/>
      <c r="I20" s="3"/>
      <c r="J20" s="3"/>
      <c r="K20" s="3"/>
      <c r="L20" s="37" t="s">
        <v>21</v>
      </c>
      <c r="M20" s="30">
        <f aca="true" t="shared" si="4" ref="M20:U20">M17*MIN(M14,2000)</f>
        <v>260</v>
      </c>
      <c r="N20" s="31">
        <f t="shared" si="4"/>
        <v>104</v>
      </c>
      <c r="O20" s="32">
        <f t="shared" si="4"/>
        <v>52</v>
      </c>
      <c r="P20" s="30">
        <f t="shared" si="4"/>
        <v>260</v>
      </c>
      <c r="Q20" s="31">
        <f t="shared" si="4"/>
        <v>104</v>
      </c>
      <c r="R20" s="32">
        <f t="shared" si="4"/>
        <v>52</v>
      </c>
      <c r="S20" s="30">
        <f t="shared" si="4"/>
        <v>260</v>
      </c>
      <c r="T20" s="31">
        <f t="shared" si="4"/>
        <v>104</v>
      </c>
      <c r="U20" s="32">
        <f t="shared" si="4"/>
        <v>52</v>
      </c>
    </row>
    <row r="21" spans="1:21" ht="6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0"/>
      <c r="N21" s="31"/>
      <c r="O21" s="32"/>
      <c r="P21" s="30"/>
      <c r="Q21" s="31"/>
      <c r="R21" s="32"/>
      <c r="S21" s="30"/>
      <c r="T21" s="31"/>
      <c r="U21" s="32"/>
    </row>
    <row r="22" spans="1:21" ht="12.75">
      <c r="A22" s="2">
        <f>A20-1</f>
        <v>-8</v>
      </c>
      <c r="B22" s="3"/>
      <c r="C22" s="3" t="s">
        <v>22</v>
      </c>
      <c r="D22" s="3"/>
      <c r="E22" s="3"/>
      <c r="F22" s="3"/>
      <c r="G22" s="3"/>
      <c r="H22" s="3"/>
      <c r="I22" s="3"/>
      <c r="J22" s="3"/>
      <c r="K22" s="3"/>
      <c r="L22" s="3"/>
      <c r="M22" s="30"/>
      <c r="N22" s="31"/>
      <c r="O22" s="32"/>
      <c r="P22" s="30"/>
      <c r="Q22" s="31"/>
      <c r="R22" s="32"/>
      <c r="S22" s="30"/>
      <c r="T22" s="31"/>
      <c r="U22" s="32"/>
    </row>
    <row r="23" spans="1:21" ht="12.75">
      <c r="A23" s="2">
        <f>A22-1</f>
        <v>-9</v>
      </c>
      <c r="B23" s="3"/>
      <c r="C23" s="3"/>
      <c r="D23" s="3" t="s">
        <v>23</v>
      </c>
      <c r="E23" s="3"/>
      <c r="F23" s="3"/>
      <c r="G23" s="3"/>
      <c r="H23" s="33">
        <f>A14</f>
        <v>-3</v>
      </c>
      <c r="I23" s="33" t="str">
        <f>"-"</f>
        <v>-</v>
      </c>
      <c r="J23" s="33">
        <f>A19</f>
        <v>-6</v>
      </c>
      <c r="K23" s="33" t="str">
        <f>"-"</f>
        <v>-</v>
      </c>
      <c r="L23" s="33">
        <f>A20</f>
        <v>-7</v>
      </c>
      <c r="M23" s="30">
        <f aca="true" t="shared" si="5" ref="M23:U23">M14-M19-M20</f>
        <v>156</v>
      </c>
      <c r="N23" s="31">
        <f t="shared" si="5"/>
        <v>312</v>
      </c>
      <c r="O23" s="32">
        <f t="shared" si="5"/>
        <v>364</v>
      </c>
      <c r="P23" s="30">
        <f t="shared" si="5"/>
        <v>156</v>
      </c>
      <c r="Q23" s="31">
        <f t="shared" si="5"/>
        <v>312</v>
      </c>
      <c r="R23" s="32">
        <f t="shared" si="5"/>
        <v>364</v>
      </c>
      <c r="S23" s="30">
        <f t="shared" si="5"/>
        <v>156</v>
      </c>
      <c r="T23" s="31">
        <f t="shared" si="5"/>
        <v>312</v>
      </c>
      <c r="U23" s="32">
        <f t="shared" si="5"/>
        <v>364</v>
      </c>
    </row>
    <row r="24" spans="1:21" ht="12.75">
      <c r="A24" s="2">
        <f>A23-1</f>
        <v>-10</v>
      </c>
      <c r="B24" s="3"/>
      <c r="C24" s="3"/>
      <c r="D24" s="3" t="s">
        <v>24</v>
      </c>
      <c r="E24" s="3"/>
      <c r="F24" s="3"/>
      <c r="G24" s="3"/>
      <c r="H24" s="33">
        <f>A23</f>
        <v>-9</v>
      </c>
      <c r="I24" s="38" t="s">
        <v>25</v>
      </c>
      <c r="J24" s="38">
        <v>52</v>
      </c>
      <c r="K24" s="3"/>
      <c r="L24" s="3"/>
      <c r="M24" s="39">
        <f aca="true" t="shared" si="6" ref="M24:U24">M23/52</f>
        <v>3</v>
      </c>
      <c r="N24" s="40">
        <f t="shared" si="6"/>
        <v>6</v>
      </c>
      <c r="O24" s="41">
        <f t="shared" si="6"/>
        <v>7</v>
      </c>
      <c r="P24" s="39">
        <f t="shared" si="6"/>
        <v>3</v>
      </c>
      <c r="Q24" s="40">
        <f t="shared" si="6"/>
        <v>6</v>
      </c>
      <c r="R24" s="41">
        <f t="shared" si="6"/>
        <v>7</v>
      </c>
      <c r="S24" s="39">
        <f t="shared" si="6"/>
        <v>3</v>
      </c>
      <c r="T24" s="40">
        <f t="shared" si="6"/>
        <v>6</v>
      </c>
      <c r="U24" s="41">
        <f t="shared" si="6"/>
        <v>7</v>
      </c>
    </row>
    <row r="25" spans="1:21" ht="6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2"/>
      <c r="N25" s="43"/>
      <c r="O25" s="44"/>
      <c r="P25" s="42"/>
      <c r="Q25" s="43"/>
      <c r="R25" s="44"/>
      <c r="S25" s="42"/>
      <c r="T25" s="43"/>
      <c r="U25" s="44"/>
    </row>
    <row r="26" spans="1:21" ht="12.75">
      <c r="A26" s="2">
        <f>A24-1</f>
        <v>-11</v>
      </c>
      <c r="B26" s="3"/>
      <c r="C26" s="3" t="s">
        <v>26</v>
      </c>
      <c r="D26" s="3"/>
      <c r="E26" s="3"/>
      <c r="F26" s="3"/>
      <c r="G26" s="3" t="s">
        <v>23</v>
      </c>
      <c r="H26" s="3"/>
      <c r="I26" s="3"/>
      <c r="J26" s="33">
        <f>A14</f>
        <v>-3</v>
      </c>
      <c r="K26" s="38" t="str">
        <f>"+"</f>
        <v>+</v>
      </c>
      <c r="L26" s="33">
        <f>A15</f>
        <v>-4</v>
      </c>
      <c r="M26" s="30">
        <f aca="true" t="shared" si="7" ref="M26:U26">M14+M15</f>
        <v>780</v>
      </c>
      <c r="N26" s="31">
        <f t="shared" si="7"/>
        <v>780</v>
      </c>
      <c r="O26" s="32">
        <f t="shared" si="7"/>
        <v>780</v>
      </c>
      <c r="P26" s="30">
        <f t="shared" si="7"/>
        <v>780</v>
      </c>
      <c r="Q26" s="31">
        <f t="shared" si="7"/>
        <v>780</v>
      </c>
      <c r="R26" s="32">
        <f t="shared" si="7"/>
        <v>780</v>
      </c>
      <c r="S26" s="30">
        <f t="shared" si="7"/>
        <v>780</v>
      </c>
      <c r="T26" s="31">
        <f t="shared" si="7"/>
        <v>780</v>
      </c>
      <c r="U26" s="32">
        <f t="shared" si="7"/>
        <v>780</v>
      </c>
    </row>
    <row r="27" spans="1:21" ht="12.75">
      <c r="A27" s="2"/>
      <c r="B27" s="3"/>
      <c r="C27" s="3"/>
      <c r="D27" s="3"/>
      <c r="E27" s="3"/>
      <c r="F27" s="3"/>
      <c r="G27" s="3" t="s">
        <v>27</v>
      </c>
      <c r="H27" s="3"/>
      <c r="I27" s="3"/>
      <c r="J27" s="33">
        <f>A26</f>
        <v>-11</v>
      </c>
      <c r="K27" s="38" t="s">
        <v>25</v>
      </c>
      <c r="L27" s="38">
        <v>52</v>
      </c>
      <c r="M27" s="39">
        <f aca="true" t="shared" si="8" ref="M27:U27">M26/52</f>
        <v>15</v>
      </c>
      <c r="N27" s="40">
        <f t="shared" si="8"/>
        <v>15</v>
      </c>
      <c r="O27" s="41">
        <f t="shared" si="8"/>
        <v>15</v>
      </c>
      <c r="P27" s="39">
        <f t="shared" si="8"/>
        <v>15</v>
      </c>
      <c r="Q27" s="40">
        <f t="shared" si="8"/>
        <v>15</v>
      </c>
      <c r="R27" s="41">
        <f t="shared" si="8"/>
        <v>15</v>
      </c>
      <c r="S27" s="39">
        <f t="shared" si="8"/>
        <v>15</v>
      </c>
      <c r="T27" s="40">
        <f t="shared" si="8"/>
        <v>15</v>
      </c>
      <c r="U27" s="41">
        <f t="shared" si="8"/>
        <v>15</v>
      </c>
    </row>
    <row r="28" spans="1:21" ht="6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0"/>
      <c r="N28" s="31"/>
      <c r="O28" s="32"/>
      <c r="P28" s="30"/>
      <c r="Q28" s="31"/>
      <c r="R28" s="32"/>
      <c r="S28" s="30"/>
      <c r="T28" s="31"/>
      <c r="U28" s="32"/>
    </row>
    <row r="29" spans="1:21" ht="12.75">
      <c r="A29" s="2">
        <f>A26-1</f>
        <v>-12</v>
      </c>
      <c r="B29" s="3"/>
      <c r="C29" s="3" t="s">
        <v>28</v>
      </c>
      <c r="D29" s="3"/>
      <c r="E29" s="3"/>
      <c r="F29" s="3"/>
      <c r="G29" s="3"/>
      <c r="H29" s="3"/>
      <c r="I29" s="3"/>
      <c r="J29" s="3"/>
      <c r="K29" s="3"/>
      <c r="L29" s="3"/>
      <c r="M29" s="30"/>
      <c r="N29" s="31"/>
      <c r="O29" s="32"/>
      <c r="P29" s="30"/>
      <c r="Q29" s="31"/>
      <c r="R29" s="32"/>
      <c r="S29" s="30"/>
      <c r="T29" s="31"/>
      <c r="U29" s="32"/>
    </row>
    <row r="30" spans="1:21" ht="12.75">
      <c r="A30" s="2"/>
      <c r="B30" s="3"/>
      <c r="C30" s="3"/>
      <c r="D30" s="37"/>
      <c r="E30" s="3"/>
      <c r="F30" s="3"/>
      <c r="G30" s="3"/>
      <c r="H30" s="3"/>
      <c r="I30" s="3"/>
      <c r="J30" s="3"/>
      <c r="K30" s="3"/>
      <c r="L30" s="37" t="s">
        <v>29</v>
      </c>
      <c r="M30" s="45">
        <f aca="true" t="shared" si="9" ref="M30:U30">M26/M23-1</f>
        <v>4</v>
      </c>
      <c r="N30" s="46">
        <f t="shared" si="9"/>
        <v>1.5</v>
      </c>
      <c r="O30" s="47">
        <f t="shared" si="9"/>
        <v>1.1428571428571428</v>
      </c>
      <c r="P30" s="45">
        <f t="shared" si="9"/>
        <v>4</v>
      </c>
      <c r="Q30" s="46">
        <f t="shared" si="9"/>
        <v>1.5</v>
      </c>
      <c r="R30" s="47">
        <f t="shared" si="9"/>
        <v>1.1428571428571428</v>
      </c>
      <c r="S30" s="45">
        <f t="shared" si="9"/>
        <v>4</v>
      </c>
      <c r="T30" s="46">
        <f t="shared" si="9"/>
        <v>1.5</v>
      </c>
      <c r="U30" s="47">
        <f t="shared" si="9"/>
        <v>1.1428571428571428</v>
      </c>
    </row>
    <row r="31" spans="1:21" ht="6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9"/>
      <c r="O31" s="51"/>
      <c r="P31" s="52"/>
      <c r="Q31" s="49"/>
      <c r="R31" s="51"/>
      <c r="S31" s="52"/>
      <c r="T31" s="49"/>
      <c r="U31" s="51"/>
    </row>
    <row r="32" spans="1:28" ht="6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>
        <f aca="true" t="shared" si="10" ref="M32:U32">IF(OR(M17&lt;M59,M17&gt;M59),"PROBLEM","")</f>
      </c>
      <c r="N32" s="55">
        <f t="shared" si="10"/>
      </c>
      <c r="O32" s="55">
        <f t="shared" si="10"/>
      </c>
      <c r="P32" s="55">
        <f t="shared" si="10"/>
      </c>
      <c r="Q32" s="55">
        <f t="shared" si="10"/>
      </c>
      <c r="R32" s="55">
        <f t="shared" si="10"/>
      </c>
      <c r="S32" s="55">
        <f t="shared" si="10"/>
      </c>
      <c r="T32" s="55">
        <f t="shared" si="10"/>
      </c>
      <c r="U32" s="56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58" t="s">
        <v>30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59"/>
      <c r="O33" s="59"/>
      <c r="P33" s="59"/>
      <c r="Q33" s="59"/>
      <c r="R33" s="59"/>
      <c r="S33" s="59"/>
      <c r="T33" s="59"/>
      <c r="U33" s="61"/>
      <c r="V33" s="57"/>
      <c r="W33" s="57"/>
      <c r="X33" s="57"/>
      <c r="Y33" s="57"/>
      <c r="Z33" s="57"/>
      <c r="AA33" s="57"/>
      <c r="AB33" s="57"/>
    </row>
    <row r="34" spans="1:28" ht="12.75">
      <c r="A34" s="62">
        <v>1</v>
      </c>
      <c r="B34" s="59"/>
      <c r="C34" s="59" t="s">
        <v>31</v>
      </c>
      <c r="D34" s="59"/>
      <c r="E34" s="59"/>
      <c r="F34" s="59"/>
      <c r="G34" s="59"/>
      <c r="H34" s="26"/>
      <c r="I34" s="26"/>
      <c r="J34" s="63"/>
      <c r="K34" s="26"/>
      <c r="L34" s="26"/>
      <c r="M34" s="60"/>
      <c r="N34" s="63"/>
      <c r="O34" s="59"/>
      <c r="P34" s="64">
        <v>0.2</v>
      </c>
      <c r="Q34" s="65" t="s">
        <v>32</v>
      </c>
      <c r="R34" s="59"/>
      <c r="S34" s="59"/>
      <c r="T34" s="59"/>
      <c r="U34" s="66"/>
      <c r="V34" s="57"/>
      <c r="W34" s="57"/>
      <c r="X34" s="57"/>
      <c r="Y34" s="57"/>
      <c r="Z34" s="57"/>
      <c r="AA34" s="57"/>
      <c r="AB34" s="57"/>
    </row>
    <row r="35" spans="1:28" ht="12.75">
      <c r="A35" s="62">
        <v>2</v>
      </c>
      <c r="B35" s="59"/>
      <c r="C35" s="59" t="s">
        <v>33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57"/>
      <c r="W35" s="57"/>
      <c r="X35" s="57"/>
      <c r="Y35" s="57"/>
      <c r="Z35" s="57"/>
      <c r="AA35" s="57"/>
      <c r="AB35" s="57"/>
    </row>
    <row r="36" spans="1:28" ht="12.75">
      <c r="A36" s="62">
        <v>3</v>
      </c>
      <c r="B36" s="59"/>
      <c r="C36" s="59" t="s">
        <v>34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57"/>
      <c r="W36" s="57"/>
      <c r="X36" s="57"/>
      <c r="Y36" s="57"/>
      <c r="Z36" s="57"/>
      <c r="AA36" s="57"/>
      <c r="AB36" s="57"/>
    </row>
    <row r="37" spans="1:28" ht="12.75">
      <c r="A37" s="62">
        <v>4</v>
      </c>
      <c r="B37" s="59"/>
      <c r="C37" s="59" t="s">
        <v>35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57"/>
      <c r="W37" s="57"/>
      <c r="X37" s="57"/>
      <c r="Y37" s="57"/>
      <c r="Z37" s="57"/>
      <c r="AA37" s="57"/>
      <c r="AB37" s="57"/>
    </row>
    <row r="38" spans="1:28" ht="12.75">
      <c r="A38" s="62">
        <v>5</v>
      </c>
      <c r="B38" s="59"/>
      <c r="C38" s="59" t="s">
        <v>36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57"/>
      <c r="W38" s="57"/>
      <c r="X38" s="57"/>
      <c r="Y38" s="57"/>
      <c r="Z38" s="57"/>
      <c r="AA38" s="57"/>
      <c r="AB38" s="57"/>
    </row>
    <row r="39" spans="1:28" ht="12.75">
      <c r="A39" s="62">
        <v>6</v>
      </c>
      <c r="B39" s="59"/>
      <c r="C39" s="59" t="s">
        <v>37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57"/>
      <c r="W39" s="57"/>
      <c r="X39" s="57"/>
      <c r="Y39" s="57"/>
      <c r="Z39" s="57"/>
      <c r="AA39" s="57"/>
      <c r="AB39" s="57"/>
    </row>
    <row r="40" spans="1:28" ht="12.75">
      <c r="A40" s="62"/>
      <c r="B40" s="59"/>
      <c r="C40" s="59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5" t="s">
        <v>38</v>
      </c>
      <c r="U40" s="119">
        <v>38377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69"/>
      <c r="B41" s="70"/>
      <c r="C41" s="70"/>
      <c r="D41" s="70"/>
      <c r="E41" s="70"/>
      <c r="F41" s="70"/>
      <c r="G41" s="70"/>
      <c r="H41" s="70"/>
      <c r="I41" s="70"/>
      <c r="J41" s="71"/>
      <c r="K41" s="72"/>
      <c r="L41" s="72"/>
      <c r="M41" s="73"/>
      <c r="N41" s="70"/>
      <c r="O41" s="70"/>
      <c r="P41" s="70"/>
      <c r="Q41" s="70"/>
      <c r="R41" s="70"/>
      <c r="S41" s="70"/>
      <c r="T41" s="70"/>
      <c r="U41" s="74"/>
      <c r="V41" s="57"/>
      <c r="W41" s="57"/>
      <c r="X41" s="57"/>
      <c r="Y41" s="57"/>
      <c r="Z41" s="57"/>
      <c r="AA41" s="57"/>
      <c r="AB41" s="57"/>
    </row>
    <row r="42" spans="1:28" ht="6" customHeight="1">
      <c r="A42" s="75"/>
      <c r="B42" s="59"/>
      <c r="C42" s="59"/>
      <c r="D42" s="59"/>
      <c r="E42" s="59"/>
      <c r="F42" s="59"/>
      <c r="G42" s="59"/>
      <c r="H42" s="59"/>
      <c r="I42" s="59"/>
      <c r="J42" s="63"/>
      <c r="K42" s="76"/>
      <c r="L42" s="76"/>
      <c r="M42" s="60"/>
      <c r="N42" s="59"/>
      <c r="O42" s="59"/>
      <c r="P42" s="59"/>
      <c r="Q42" s="59"/>
      <c r="R42" s="59"/>
      <c r="S42" s="59"/>
      <c r="T42" s="59"/>
      <c r="U42" s="59"/>
      <c r="V42" s="57"/>
      <c r="W42" s="57"/>
      <c r="X42" s="57"/>
      <c r="Y42" s="57"/>
      <c r="Z42" s="57"/>
      <c r="AA42" s="57"/>
      <c r="AB42" s="57"/>
    </row>
    <row r="43" spans="1:28" ht="6" customHeight="1">
      <c r="A43" s="75"/>
      <c r="B43" s="59"/>
      <c r="C43" s="59"/>
      <c r="D43" s="59"/>
      <c r="E43" s="59"/>
      <c r="F43" s="59"/>
      <c r="G43" s="59"/>
      <c r="H43" s="59"/>
      <c r="I43" s="59"/>
      <c r="J43" s="63"/>
      <c r="K43" s="76"/>
      <c r="L43" s="76"/>
      <c r="M43" s="60"/>
      <c r="N43" s="59"/>
      <c r="O43" s="59"/>
      <c r="P43" s="59"/>
      <c r="Q43" s="59"/>
      <c r="R43" s="59"/>
      <c r="S43" s="59"/>
      <c r="T43" s="59"/>
      <c r="U43" s="59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120" t="s">
        <v>39</v>
      </c>
      <c r="B44" s="121"/>
      <c r="C44" s="121"/>
      <c r="D44" s="121"/>
      <c r="E44" s="121"/>
      <c r="F44" s="121"/>
      <c r="G44" s="121"/>
      <c r="H44" s="121"/>
      <c r="I44" s="121"/>
      <c r="J44" s="122"/>
      <c r="K44" s="123"/>
      <c r="L44" s="123"/>
      <c r="M44" s="124"/>
      <c r="N44" s="125"/>
      <c r="O44" s="125"/>
      <c r="P44" s="125"/>
      <c r="Q44" s="125"/>
      <c r="R44" s="125"/>
      <c r="S44" s="125"/>
      <c r="T44" s="125"/>
      <c r="U44" s="125"/>
      <c r="V44" s="57"/>
      <c r="W44" s="57"/>
      <c r="X44" s="57"/>
      <c r="Y44" s="57"/>
      <c r="Z44" s="57"/>
      <c r="AA44" s="57"/>
      <c r="AB44" s="57"/>
    </row>
    <row r="45" spans="1:21" ht="12.75">
      <c r="A45" s="81" t="s">
        <v>40</v>
      </c>
      <c r="B45" s="82"/>
      <c r="C45" s="82"/>
      <c r="D45" s="82"/>
      <c r="E45" s="82"/>
      <c r="F45" s="82"/>
      <c r="G45" s="82"/>
      <c r="H45" s="82"/>
      <c r="I45" s="82"/>
      <c r="J45" s="82"/>
      <c r="K45" s="83"/>
      <c r="L45" s="83"/>
      <c r="M45" s="84"/>
      <c r="N45" s="82"/>
      <c r="O45" s="82"/>
      <c r="P45" s="82"/>
      <c r="Q45" s="82"/>
      <c r="R45" s="82"/>
      <c r="S45" s="82"/>
      <c r="T45" s="82"/>
      <c r="U45" s="85" t="s">
        <v>51</v>
      </c>
    </row>
    <row r="46" spans="1:21" ht="12.75">
      <c r="A46" s="81" t="s">
        <v>41</v>
      </c>
      <c r="B46" s="82"/>
      <c r="C46" s="82"/>
      <c r="D46" s="82"/>
      <c r="E46" s="82"/>
      <c r="F46" s="128" t="s">
        <v>53</v>
      </c>
      <c r="G46" s="82"/>
      <c r="H46" s="82"/>
      <c r="I46" s="82"/>
      <c r="J46" s="82"/>
      <c r="K46" s="83"/>
      <c r="L46" s="83"/>
      <c r="M46" s="84"/>
      <c r="N46" s="82"/>
      <c r="O46" s="82"/>
      <c r="P46" s="82"/>
      <c r="Q46" s="82"/>
      <c r="R46" s="82"/>
      <c r="S46" s="82"/>
      <c r="T46" s="82"/>
      <c r="U46" s="8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/>
      <c r="I50" s="91"/>
      <c r="J50" s="91"/>
      <c r="K50" s="91"/>
      <c r="L50" s="91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1" ref="N51:V51">M52+1</f>
        <v>15001</v>
      </c>
      <c r="O51" s="99">
        <f t="shared" si="11"/>
        <v>16251</v>
      </c>
      <c r="P51" s="99">
        <f t="shared" si="11"/>
        <v>22501</v>
      </c>
      <c r="Q51" s="99">
        <f t="shared" si="11"/>
        <v>24376</v>
      </c>
      <c r="R51" s="99">
        <f t="shared" si="11"/>
        <v>25001</v>
      </c>
      <c r="S51" s="99">
        <f t="shared" si="11"/>
        <v>30001</v>
      </c>
      <c r="T51" s="99">
        <f t="shared" si="11"/>
        <v>32501</v>
      </c>
      <c r="U51" s="99">
        <f t="shared" si="11"/>
        <v>37501</v>
      </c>
      <c r="V51" s="100">
        <f t="shared" si="11"/>
        <v>50001</v>
      </c>
    </row>
    <row r="52" spans="1:22" ht="12.75">
      <c r="A52" s="86"/>
      <c r="B52" s="87"/>
      <c r="C52" s="87"/>
      <c r="D52" s="87"/>
      <c r="E52" s="87"/>
      <c r="F52" s="87"/>
      <c r="G52" s="87"/>
      <c r="H52" s="101"/>
      <c r="I52" s="97"/>
      <c r="J52" s="97"/>
      <c r="K52" s="97"/>
      <c r="L52" s="97"/>
      <c r="M52" s="98">
        <v>15000</v>
      </c>
      <c r="N52" s="98">
        <v>16250</v>
      </c>
      <c r="O52" s="98">
        <v>22500</v>
      </c>
      <c r="P52" s="98">
        <v>24375</v>
      </c>
      <c r="Q52" s="98">
        <v>25000</v>
      </c>
      <c r="R52" s="98">
        <v>30000</v>
      </c>
      <c r="S52" s="98">
        <v>32500</v>
      </c>
      <c r="T52" s="98">
        <v>37500</v>
      </c>
      <c r="U52" s="98">
        <v>50000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87"/>
      <c r="C54" s="87"/>
      <c r="D54" s="87"/>
      <c r="E54" s="87"/>
      <c r="F54" s="87"/>
      <c r="G54" s="87"/>
      <c r="H54" s="104">
        <v>1</v>
      </c>
      <c r="I54" s="97" t="s">
        <v>46</v>
      </c>
      <c r="J54" s="97"/>
      <c r="K54" s="97"/>
      <c r="L54" s="97"/>
      <c r="M54" s="105">
        <v>0.5</v>
      </c>
      <c r="N54" s="105">
        <v>0.5</v>
      </c>
      <c r="O54" s="105">
        <v>0.5</v>
      </c>
      <c r="P54" s="105">
        <v>0.5</v>
      </c>
      <c r="Q54" s="105">
        <v>0.5</v>
      </c>
      <c r="R54" s="106">
        <v>0.5</v>
      </c>
      <c r="S54" s="106">
        <v>0.2</v>
      </c>
      <c r="T54" s="105">
        <v>0.1</v>
      </c>
      <c r="U54" s="106">
        <v>0.1</v>
      </c>
      <c r="V54" s="107">
        <v>0</v>
      </c>
    </row>
    <row r="55" spans="1:22" ht="12.75">
      <c r="A55" s="86"/>
      <c r="B55" s="87"/>
      <c r="C55" s="87"/>
      <c r="D55" s="87"/>
      <c r="E55" s="87"/>
      <c r="F55" s="87"/>
      <c r="G55" s="87"/>
      <c r="H55" s="104">
        <v>2</v>
      </c>
      <c r="I55" s="97" t="s">
        <v>47</v>
      </c>
      <c r="J55" s="97"/>
      <c r="K55" s="97"/>
      <c r="L55" s="97"/>
      <c r="M55" s="105">
        <v>0.5</v>
      </c>
      <c r="N55" s="105">
        <v>0.5</v>
      </c>
      <c r="O55" s="106">
        <v>0.5</v>
      </c>
      <c r="P55" s="106">
        <v>0.2</v>
      </c>
      <c r="Q55" s="105">
        <v>0.1</v>
      </c>
      <c r="R55" s="105">
        <v>0.1</v>
      </c>
      <c r="S55" s="105">
        <v>0.1</v>
      </c>
      <c r="T55" s="106">
        <v>0.1</v>
      </c>
      <c r="U55" s="105">
        <v>0</v>
      </c>
      <c r="V55" s="107">
        <v>0</v>
      </c>
    </row>
    <row r="56" spans="1:22" ht="13.5" thickBot="1">
      <c r="A56" s="86"/>
      <c r="B56" s="87"/>
      <c r="C56" s="87"/>
      <c r="D56" s="87"/>
      <c r="E56" s="87"/>
      <c r="F56" s="87"/>
      <c r="G56" s="87"/>
      <c r="H56" s="108">
        <v>3</v>
      </c>
      <c r="I56" s="109" t="s">
        <v>48</v>
      </c>
      <c r="J56" s="109"/>
      <c r="K56" s="109"/>
      <c r="L56" s="109"/>
      <c r="M56" s="110">
        <v>0.5</v>
      </c>
      <c r="N56" s="110">
        <v>0.2</v>
      </c>
      <c r="O56" s="111">
        <v>0.1</v>
      </c>
      <c r="P56" s="111">
        <v>0.1</v>
      </c>
      <c r="Q56" s="110">
        <v>0.1</v>
      </c>
      <c r="R56" s="111">
        <v>0</v>
      </c>
      <c r="S56" s="111">
        <v>0</v>
      </c>
      <c r="T56" s="111">
        <v>0</v>
      </c>
      <c r="U56" s="111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</sheetData>
  <sheetProtection/>
  <mergeCells count="7">
    <mergeCell ref="J14:K14"/>
    <mergeCell ref="I15:J15"/>
    <mergeCell ref="A1:U1"/>
    <mergeCell ref="A5:U7"/>
    <mergeCell ref="M10:O10"/>
    <mergeCell ref="P10:R10"/>
    <mergeCell ref="S10:U10"/>
  </mergeCells>
  <hyperlinks>
    <hyperlink ref="F46" r:id="rId1" display="www.consultRMS.com"/>
  </hyperlinks>
  <printOptions/>
  <pageMargins left="0.75" right="0.5" top="0.5" bottom="0.5" header="0.5" footer="0.5"/>
  <pageSetup horizontalDpi="600" verticalDpi="600" orientation="landscape" r:id="rId2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3:9" ht="12.75">
      <c r="C1" t="s">
        <v>73</v>
      </c>
      <c r="I1">
        <v>2006</v>
      </c>
    </row>
    <row r="2" ht="12.75">
      <c r="D2" s="82" t="s">
        <v>72</v>
      </c>
    </row>
    <row r="3" ht="12.75">
      <c r="D3" s="82" t="s">
        <v>71</v>
      </c>
    </row>
    <row r="5" spans="2:9" ht="12.75">
      <c r="B5" s="114"/>
      <c r="C5" s="114">
        <f>MIN($B5:B5)-1</f>
        <v>-1</v>
      </c>
      <c r="D5" s="114">
        <f>MIN($B5:C5)-1</f>
        <v>-2</v>
      </c>
      <c r="E5" s="114">
        <f>MIN($B5:D5)-1</f>
        <v>-3</v>
      </c>
      <c r="F5" s="114">
        <f>MIN($B5:E5)-1</f>
        <v>-4</v>
      </c>
      <c r="G5" s="114">
        <f>MIN($B5:F5)-1</f>
        <v>-5</v>
      </c>
      <c r="H5" s="114"/>
      <c r="I5" s="114"/>
    </row>
    <row r="6" ht="12.75">
      <c r="C6" s="136"/>
    </row>
    <row r="7" spans="3:9" ht="12.75">
      <c r="C7" s="136" t="s">
        <v>70</v>
      </c>
      <c r="D7" s="137" t="s">
        <v>69</v>
      </c>
      <c r="E7" s="137" t="s">
        <v>69</v>
      </c>
      <c r="F7" s="137" t="s">
        <v>69</v>
      </c>
      <c r="G7" s="137" t="s">
        <v>69</v>
      </c>
      <c r="H7" s="137"/>
      <c r="I7" s="137"/>
    </row>
    <row r="8" ht="12.75">
      <c r="C8" s="136"/>
    </row>
    <row r="9" spans="3:9" ht="12.75">
      <c r="C9" s="136" t="s">
        <v>68</v>
      </c>
      <c r="D9" s="115">
        <v>15000</v>
      </c>
      <c r="E9" s="115">
        <v>15000</v>
      </c>
      <c r="F9" s="115">
        <v>20000</v>
      </c>
      <c r="G9" s="115">
        <v>20000</v>
      </c>
      <c r="H9" s="115"/>
      <c r="I9" s="115"/>
    </row>
    <row r="10" ht="12.75">
      <c r="C10" s="136"/>
    </row>
    <row r="11" spans="3:9" ht="12.75">
      <c r="C11" s="136" t="s">
        <v>67</v>
      </c>
      <c r="D11" s="115">
        <v>0</v>
      </c>
      <c r="E11" s="115">
        <v>0</v>
      </c>
      <c r="F11" s="115">
        <v>0</v>
      </c>
      <c r="G11" s="115">
        <v>0</v>
      </c>
      <c r="H11" s="115"/>
      <c r="I11" s="115"/>
    </row>
    <row r="12" ht="12.75">
      <c r="C12" s="136"/>
    </row>
    <row r="13" spans="3:9" ht="12.75">
      <c r="C13" s="136" t="s">
        <v>66</v>
      </c>
      <c r="D13" s="137" t="s">
        <v>65</v>
      </c>
      <c r="E13" s="137" t="s">
        <v>65</v>
      </c>
      <c r="F13" s="137" t="s">
        <v>65</v>
      </c>
      <c r="G13" s="137" t="s">
        <v>65</v>
      </c>
      <c r="H13" s="137"/>
      <c r="I13" s="137"/>
    </row>
    <row r="14" ht="12.75">
      <c r="C14" s="136"/>
    </row>
    <row r="15" spans="3:9" ht="12.75">
      <c r="C15" s="136" t="s">
        <v>64</v>
      </c>
      <c r="D15" s="115">
        <v>2000</v>
      </c>
      <c r="E15" s="115">
        <v>0</v>
      </c>
      <c r="F15" s="115">
        <v>2000</v>
      </c>
      <c r="G15" s="115">
        <v>0</v>
      </c>
      <c r="H15" s="115"/>
      <c r="I15" s="115"/>
    </row>
    <row r="16" spans="3:9" ht="12.75">
      <c r="C16" s="136"/>
      <c r="D16" s="115"/>
      <c r="E16" s="115"/>
      <c r="F16" s="115"/>
      <c r="G16" s="115"/>
      <c r="H16" s="115"/>
      <c r="I16" s="115"/>
    </row>
    <row r="17" spans="3:9" ht="12.75">
      <c r="C17" s="136" t="s">
        <v>63</v>
      </c>
      <c r="D17" s="115">
        <v>0</v>
      </c>
      <c r="E17" s="115">
        <v>2000</v>
      </c>
      <c r="F17" s="115">
        <v>0</v>
      </c>
      <c r="G17" s="115">
        <v>2000</v>
      </c>
      <c r="H17" s="115"/>
      <c r="I17" s="115"/>
    </row>
    <row r="18" spans="3:9" ht="12.75">
      <c r="C18" s="136"/>
      <c r="D18" s="115"/>
      <c r="E18" s="115"/>
      <c r="F18" s="115"/>
      <c r="G18" s="115"/>
      <c r="H18" s="115"/>
      <c r="I18" s="115"/>
    </row>
    <row r="19" spans="3:9" ht="12.75">
      <c r="C19" s="136" t="s">
        <v>43</v>
      </c>
      <c r="D19" s="115">
        <v>13000</v>
      </c>
      <c r="E19" s="115">
        <v>15000</v>
      </c>
      <c r="F19" s="115">
        <v>18000</v>
      </c>
      <c r="G19" s="115">
        <v>20000</v>
      </c>
      <c r="H19" s="115"/>
      <c r="I19" s="115"/>
    </row>
    <row r="20" spans="3:9" ht="12.75">
      <c r="C20" s="136"/>
      <c r="D20" s="115"/>
      <c r="E20" s="115"/>
      <c r="F20" s="115"/>
      <c r="G20" s="115"/>
      <c r="H20" s="115"/>
      <c r="I20" s="115"/>
    </row>
    <row r="21" spans="3:9" ht="12.75">
      <c r="C21" s="136" t="s">
        <v>62</v>
      </c>
      <c r="D21" s="115">
        <v>4550</v>
      </c>
      <c r="E21" s="115">
        <v>6550</v>
      </c>
      <c r="F21" s="115">
        <v>9550</v>
      </c>
      <c r="G21" s="115">
        <v>11550</v>
      </c>
      <c r="H21" s="115"/>
      <c r="I21" s="115"/>
    </row>
    <row r="22" spans="3:9" ht="12.75">
      <c r="C22" s="136"/>
      <c r="D22" s="115"/>
      <c r="E22" s="115"/>
      <c r="F22" s="115"/>
      <c r="G22" s="115"/>
      <c r="H22" s="115"/>
      <c r="I22" s="115"/>
    </row>
    <row r="23" spans="3:9" ht="12.75">
      <c r="C23" s="136" t="s">
        <v>61</v>
      </c>
      <c r="D23" s="115">
        <v>455</v>
      </c>
      <c r="E23" s="115">
        <v>655</v>
      </c>
      <c r="F23" s="115">
        <v>1055</v>
      </c>
      <c r="G23" s="115">
        <v>1355</v>
      </c>
      <c r="H23" s="115"/>
      <c r="I23" s="115"/>
    </row>
    <row r="24" spans="3:9" ht="12.75">
      <c r="C24" s="136"/>
      <c r="D24" s="115"/>
      <c r="E24" s="115"/>
      <c r="F24" s="115"/>
      <c r="G24" s="115"/>
      <c r="H24" s="115"/>
      <c r="I24" s="115"/>
    </row>
    <row r="25" spans="3:9" ht="12.75">
      <c r="C25" s="136" t="s">
        <v>60</v>
      </c>
      <c r="D25" s="115">
        <v>455</v>
      </c>
      <c r="E25" s="115">
        <v>655</v>
      </c>
      <c r="F25" s="115">
        <v>200</v>
      </c>
      <c r="G25" s="115">
        <v>200</v>
      </c>
      <c r="H25" s="115"/>
      <c r="I25" s="115"/>
    </row>
    <row r="26" spans="3:9" ht="12.75">
      <c r="C26" s="136"/>
      <c r="D26" s="115"/>
      <c r="E26" s="115"/>
      <c r="F26" s="115"/>
      <c r="G26" s="115"/>
      <c r="H26" s="115"/>
      <c r="I26" s="115"/>
    </row>
    <row r="27" spans="3:9" ht="12.75">
      <c r="C27" s="136" t="s">
        <v>59</v>
      </c>
      <c r="D27" s="115">
        <f>D23-D25</f>
        <v>0</v>
      </c>
      <c r="E27" s="115">
        <f>E23-E25</f>
        <v>0</v>
      </c>
      <c r="F27" s="115">
        <f>F23-F25</f>
        <v>855</v>
      </c>
      <c r="G27" s="115">
        <f>G23-G25</f>
        <v>1155</v>
      </c>
      <c r="H27" s="115"/>
      <c r="I27" s="115"/>
    </row>
    <row r="28" spans="3:9" ht="12.75">
      <c r="C28" s="136"/>
      <c r="D28" s="115"/>
      <c r="E28" s="115"/>
      <c r="F28" s="115"/>
      <c r="G28" s="115"/>
      <c r="H28" s="115"/>
      <c r="I28" s="115"/>
    </row>
    <row r="29" spans="3:9" ht="12.75">
      <c r="C29" s="136"/>
      <c r="D29" s="115"/>
      <c r="E29" s="115"/>
      <c r="F29" s="115"/>
      <c r="G29" s="115"/>
      <c r="H29" s="115"/>
      <c r="I29" s="115"/>
    </row>
    <row r="30" spans="3:9" ht="12.75">
      <c r="C30" s="136"/>
      <c r="D30" s="115"/>
      <c r="E30" s="115"/>
      <c r="F30" s="115"/>
      <c r="G30" s="115"/>
      <c r="H30" s="115"/>
      <c r="I30" s="115"/>
    </row>
    <row r="31" spans="3:9" ht="12.75">
      <c r="C31" s="136"/>
      <c r="D31" s="115"/>
      <c r="E31" s="115"/>
      <c r="F31" s="115"/>
      <c r="G31" s="115"/>
      <c r="H31" s="115"/>
      <c r="I31" s="115"/>
    </row>
    <row r="32" spans="3:9" ht="12.75">
      <c r="C32" s="136"/>
      <c r="D32" s="115"/>
      <c r="E32" s="115"/>
      <c r="F32" s="115"/>
      <c r="G32" s="115"/>
      <c r="H32" s="115"/>
      <c r="I32" s="115"/>
    </row>
    <row r="33" spans="3:9" ht="12.75">
      <c r="C33" s="136"/>
      <c r="D33" s="115"/>
      <c r="E33" s="115"/>
      <c r="F33" s="115"/>
      <c r="G33" s="115"/>
      <c r="H33" s="115"/>
      <c r="I33" s="1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46"/>
  <sheetViews>
    <sheetView zoomScalePageLayoutView="0" workbookViewId="0" topLeftCell="A1">
      <selection activeCell="A1" sqref="A1:U1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07" t="s">
        <v>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"/>
    </row>
    <row r="2" spans="1:23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1"/>
      <c r="W2" s="1"/>
    </row>
    <row r="3" spans="1:23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1</v>
      </c>
      <c r="U3" s="10">
        <f>'2007 With Match'!U3</f>
        <v>2007</v>
      </c>
      <c r="V3" s="1"/>
      <c r="W3" s="1"/>
    </row>
    <row r="4" spans="1:23" ht="6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"/>
      <c r="W4" s="1"/>
    </row>
    <row r="5" spans="1:23" ht="13.5" customHeight="1">
      <c r="A5" s="310" t="str">
        <f>'2006 Without Match'!A5:U7</f>
        <v>Answer: Consider the following examples.  Here we show the "true cost" of saving as little as $10 per week --- the cost after accounting for a tax deduction and the tax credit.  Finally, we show what the deposit reflects, as if it were a "return on investment."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1"/>
      <c r="W5" s="1"/>
    </row>
    <row r="6" spans="1:23" ht="13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1"/>
      <c r="W6" s="1"/>
    </row>
    <row r="7" spans="1:23" ht="13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1"/>
      <c r="W7" s="1"/>
    </row>
    <row r="8" spans="1:23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"/>
      <c r="W8" s="1"/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3</v>
      </c>
      <c r="N9" s="19" t="s">
        <v>4</v>
      </c>
      <c r="O9" s="20" t="s">
        <v>5</v>
      </c>
      <c r="P9" s="18" t="s">
        <v>6</v>
      </c>
      <c r="Q9" s="19" t="s">
        <v>7</v>
      </c>
      <c r="R9" s="20" t="s">
        <v>8</v>
      </c>
      <c r="S9" s="18" t="s">
        <v>9</v>
      </c>
      <c r="T9" s="19" t="s">
        <v>10</v>
      </c>
      <c r="U9" s="20" t="s">
        <v>11</v>
      </c>
      <c r="V9" s="1"/>
      <c r="W9" s="1"/>
    </row>
    <row r="10" spans="1:23" ht="33.75" customHeight="1">
      <c r="A10" s="21">
        <v>-1</v>
      </c>
      <c r="B10" s="22"/>
      <c r="C10" s="23" t="s">
        <v>12</v>
      </c>
      <c r="D10" s="23"/>
      <c r="E10" s="23"/>
      <c r="F10" s="23"/>
      <c r="G10" s="24"/>
      <c r="H10" s="24"/>
      <c r="I10" s="24"/>
      <c r="J10" s="24"/>
      <c r="K10" s="24"/>
      <c r="L10" s="25"/>
      <c r="M10" s="313" t="str">
        <f>VLOOKUP(M47,status,2)</f>
        <v>MARRIED FILING JOINT</v>
      </c>
      <c r="N10" s="314"/>
      <c r="O10" s="315"/>
      <c r="P10" s="313" t="str">
        <f>VLOOKUP(P47,status,2)</f>
        <v>HEAD OF HOUSEHOLD</v>
      </c>
      <c r="Q10" s="314"/>
      <c r="R10" s="315"/>
      <c r="S10" s="313" t="s">
        <v>13</v>
      </c>
      <c r="T10" s="314"/>
      <c r="U10" s="315"/>
      <c r="V10" s="1"/>
      <c r="W10" s="1"/>
    </row>
    <row r="11" spans="1:23" ht="6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16"/>
      <c r="N11" s="117"/>
      <c r="O11" s="118"/>
      <c r="P11" s="116"/>
      <c r="Q11" s="117"/>
      <c r="R11" s="118"/>
      <c r="S11" s="26"/>
      <c r="T11" s="26"/>
      <c r="U11" s="28"/>
      <c r="V11" s="1"/>
      <c r="W11" s="1"/>
    </row>
    <row r="12" spans="1:23" ht="12.75">
      <c r="A12" s="2">
        <f>A10-1</f>
        <v>-2</v>
      </c>
      <c r="B12" s="3"/>
      <c r="C12" s="3" t="s">
        <v>14</v>
      </c>
      <c r="D12" s="3"/>
      <c r="E12" s="3"/>
      <c r="F12" s="3"/>
      <c r="G12" s="3"/>
      <c r="H12" s="29"/>
      <c r="I12" s="3"/>
      <c r="J12" s="3"/>
      <c r="K12" s="3"/>
      <c r="L12" s="3"/>
      <c r="M12" s="30">
        <v>31000</v>
      </c>
      <c r="N12" s="31">
        <v>34000</v>
      </c>
      <c r="O12" s="31">
        <v>52000</v>
      </c>
      <c r="P12" s="30">
        <v>23250</v>
      </c>
      <c r="Q12" s="31">
        <v>25500</v>
      </c>
      <c r="R12" s="31">
        <v>39000</v>
      </c>
      <c r="S12" s="30">
        <v>15500</v>
      </c>
      <c r="T12" s="31">
        <v>17000</v>
      </c>
      <c r="U12" s="32">
        <v>26000</v>
      </c>
      <c r="V12" s="1"/>
      <c r="W12" s="1"/>
    </row>
    <row r="13" spans="1:21" ht="6" customHeight="1">
      <c r="A13" s="2"/>
      <c r="B13" s="3"/>
      <c r="C13" s="3"/>
      <c r="D13" s="3"/>
      <c r="E13" s="3"/>
      <c r="F13" s="3"/>
      <c r="G13" s="3"/>
      <c r="H13" s="29"/>
      <c r="I13" s="3"/>
      <c r="J13" s="3"/>
      <c r="K13" s="3"/>
      <c r="L13" s="3"/>
      <c r="M13" s="30"/>
      <c r="N13" s="31"/>
      <c r="O13" s="32"/>
      <c r="P13" s="30"/>
      <c r="Q13" s="31"/>
      <c r="R13" s="32"/>
      <c r="S13" s="31"/>
      <c r="T13" s="31"/>
      <c r="U13" s="32"/>
    </row>
    <row r="14" spans="1:21" ht="12.75">
      <c r="A14" s="2">
        <f>A12-1</f>
        <v>-3</v>
      </c>
      <c r="B14" s="3"/>
      <c r="C14" s="3" t="s">
        <v>15</v>
      </c>
      <c r="D14" s="3"/>
      <c r="E14" s="3"/>
      <c r="F14" s="3"/>
      <c r="G14" s="3"/>
      <c r="J14" s="306">
        <v>10</v>
      </c>
      <c r="K14" s="306"/>
      <c r="L14" s="33" t="str">
        <f>"/ WK"</f>
        <v>/ WK</v>
      </c>
      <c r="M14" s="30">
        <f aca="true" t="shared" si="0" ref="M14:U14">52*$J$14</f>
        <v>520</v>
      </c>
      <c r="N14" s="31">
        <f t="shared" si="0"/>
        <v>520</v>
      </c>
      <c r="O14" s="32">
        <f t="shared" si="0"/>
        <v>520</v>
      </c>
      <c r="P14" s="30">
        <f t="shared" si="0"/>
        <v>520</v>
      </c>
      <c r="Q14" s="31">
        <f t="shared" si="0"/>
        <v>520</v>
      </c>
      <c r="R14" s="32">
        <f t="shared" si="0"/>
        <v>520</v>
      </c>
      <c r="S14" s="31">
        <f t="shared" si="0"/>
        <v>520</v>
      </c>
      <c r="T14" s="31">
        <f t="shared" si="0"/>
        <v>520</v>
      </c>
      <c r="U14" s="32">
        <f t="shared" si="0"/>
        <v>520</v>
      </c>
    </row>
    <row r="15" spans="1:21" ht="6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0"/>
      <c r="N15" s="31"/>
      <c r="O15" s="32"/>
      <c r="P15" s="30"/>
      <c r="Q15" s="31"/>
      <c r="R15" s="32"/>
      <c r="S15" s="31"/>
      <c r="T15" s="31"/>
      <c r="U15" s="32"/>
    </row>
    <row r="16" spans="1:21" ht="12.75">
      <c r="A16" s="2">
        <f>A14-1</f>
        <v>-4</v>
      </c>
      <c r="B16" s="3"/>
      <c r="C16" s="3" t="s">
        <v>18</v>
      </c>
      <c r="D16" s="3"/>
      <c r="E16" s="3"/>
      <c r="F16" s="3"/>
      <c r="G16" s="3"/>
      <c r="H16" s="3"/>
      <c r="I16" s="3"/>
      <c r="J16" s="3"/>
      <c r="K16" s="3"/>
      <c r="L16" s="3"/>
      <c r="M16" s="34">
        <f>HLOOKUP(M12,$M$50:$V$55,M47+3,TRUE)</f>
        <v>0.5</v>
      </c>
      <c r="N16" s="35">
        <f aca="true" t="shared" si="1" ref="N16:U16">HLOOKUP(N12,$M$50:$V$55,N47+3,TRUE)</f>
        <v>0.2</v>
      </c>
      <c r="O16" s="35">
        <f t="shared" si="1"/>
        <v>0.1</v>
      </c>
      <c r="P16" s="34">
        <f t="shared" si="1"/>
        <v>0.5</v>
      </c>
      <c r="Q16" s="35">
        <f t="shared" si="1"/>
        <v>0.2</v>
      </c>
      <c r="R16" s="35">
        <f t="shared" si="1"/>
        <v>0.1</v>
      </c>
      <c r="S16" s="34">
        <f t="shared" si="1"/>
        <v>0.5</v>
      </c>
      <c r="T16" s="35">
        <f t="shared" si="1"/>
        <v>0.2</v>
      </c>
      <c r="U16" s="36">
        <f t="shared" si="1"/>
        <v>0.1</v>
      </c>
    </row>
    <row r="17" spans="1:21" ht="6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0"/>
      <c r="N17" s="31"/>
      <c r="O17" s="32"/>
      <c r="P17" s="30"/>
      <c r="Q17" s="31"/>
      <c r="R17" s="32"/>
      <c r="S17" s="31"/>
      <c r="T17" s="31"/>
      <c r="U17" s="32"/>
    </row>
    <row r="18" spans="1:21" ht="12.75">
      <c r="A18" s="2">
        <f>A16-1</f>
        <v>-5</v>
      </c>
      <c r="B18" s="3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7" t="s">
        <v>20</v>
      </c>
      <c r="M18" s="30">
        <f aca="true" t="shared" si="2" ref="M18:U18">M14*$P$33</f>
        <v>104</v>
      </c>
      <c r="N18" s="31">
        <f t="shared" si="2"/>
        <v>104</v>
      </c>
      <c r="O18" s="32">
        <f t="shared" si="2"/>
        <v>104</v>
      </c>
      <c r="P18" s="30">
        <f t="shared" si="2"/>
        <v>104</v>
      </c>
      <c r="Q18" s="31">
        <f t="shared" si="2"/>
        <v>104</v>
      </c>
      <c r="R18" s="32">
        <f t="shared" si="2"/>
        <v>104</v>
      </c>
      <c r="S18" s="31">
        <f t="shared" si="2"/>
        <v>104</v>
      </c>
      <c r="T18" s="31">
        <f t="shared" si="2"/>
        <v>104</v>
      </c>
      <c r="U18" s="32">
        <f t="shared" si="2"/>
        <v>104</v>
      </c>
    </row>
    <row r="19" spans="1:21" ht="12.75">
      <c r="A19" s="2">
        <f>A18-1</f>
        <v>-6</v>
      </c>
      <c r="B19" s="3"/>
      <c r="C19" s="3"/>
      <c r="D19" s="26"/>
      <c r="E19" s="3"/>
      <c r="F19" s="3"/>
      <c r="G19" s="3"/>
      <c r="H19" s="3"/>
      <c r="I19" s="3"/>
      <c r="J19" s="3"/>
      <c r="K19" s="3"/>
      <c r="L19" s="37" t="s">
        <v>21</v>
      </c>
      <c r="M19" s="30">
        <f aca="true" t="shared" si="3" ref="M19:U19">M16*MIN(M14,2000)</f>
        <v>260</v>
      </c>
      <c r="N19" s="31">
        <f t="shared" si="3"/>
        <v>104</v>
      </c>
      <c r="O19" s="32">
        <f t="shared" si="3"/>
        <v>52</v>
      </c>
      <c r="P19" s="30">
        <f t="shared" si="3"/>
        <v>260</v>
      </c>
      <c r="Q19" s="31">
        <f t="shared" si="3"/>
        <v>104</v>
      </c>
      <c r="R19" s="32">
        <f t="shared" si="3"/>
        <v>52</v>
      </c>
      <c r="S19" s="31">
        <f t="shared" si="3"/>
        <v>260</v>
      </c>
      <c r="T19" s="31">
        <f t="shared" si="3"/>
        <v>104</v>
      </c>
      <c r="U19" s="32">
        <f t="shared" si="3"/>
        <v>52</v>
      </c>
    </row>
    <row r="20" spans="1:21" ht="6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0"/>
      <c r="N20" s="31"/>
      <c r="O20" s="32"/>
      <c r="P20" s="30"/>
      <c r="Q20" s="31"/>
      <c r="R20" s="32"/>
      <c r="S20" s="31"/>
      <c r="T20" s="31"/>
      <c r="U20" s="32"/>
    </row>
    <row r="21" spans="1:21" ht="12.75">
      <c r="A21" s="2">
        <f>A19-1</f>
        <v>-7</v>
      </c>
      <c r="B21" s="3"/>
      <c r="C21" s="3" t="s">
        <v>22</v>
      </c>
      <c r="D21" s="3"/>
      <c r="E21" s="3"/>
      <c r="F21" s="3"/>
      <c r="G21" s="3"/>
      <c r="H21" s="3"/>
      <c r="I21" s="3"/>
      <c r="J21" s="3"/>
      <c r="K21" s="3"/>
      <c r="L21" s="3"/>
      <c r="M21" s="30"/>
      <c r="N21" s="31"/>
      <c r="O21" s="32"/>
      <c r="P21" s="30"/>
      <c r="Q21" s="31"/>
      <c r="R21" s="32"/>
      <c r="S21" s="31"/>
      <c r="T21" s="31"/>
      <c r="U21" s="32"/>
    </row>
    <row r="22" spans="1:21" ht="12.75">
      <c r="A22" s="2">
        <f>A21-1</f>
        <v>-8</v>
      </c>
      <c r="B22" s="3"/>
      <c r="C22" s="3"/>
      <c r="D22" s="3" t="s">
        <v>23</v>
      </c>
      <c r="E22" s="3"/>
      <c r="F22" s="3"/>
      <c r="G22" s="3"/>
      <c r="H22" s="33">
        <f>A14</f>
        <v>-3</v>
      </c>
      <c r="I22" s="33" t="str">
        <f>"-"</f>
        <v>-</v>
      </c>
      <c r="J22" s="33">
        <f>A18</f>
        <v>-5</v>
      </c>
      <c r="K22" s="33" t="str">
        <f>"-"</f>
        <v>-</v>
      </c>
      <c r="L22" s="33">
        <f>A19</f>
        <v>-6</v>
      </c>
      <c r="M22" s="30">
        <f aca="true" t="shared" si="4" ref="M22:U22">M14-M18-M19</f>
        <v>156</v>
      </c>
      <c r="N22" s="31">
        <f t="shared" si="4"/>
        <v>312</v>
      </c>
      <c r="O22" s="32">
        <f t="shared" si="4"/>
        <v>364</v>
      </c>
      <c r="P22" s="30">
        <f t="shared" si="4"/>
        <v>156</v>
      </c>
      <c r="Q22" s="31">
        <f t="shared" si="4"/>
        <v>312</v>
      </c>
      <c r="R22" s="32">
        <f t="shared" si="4"/>
        <v>364</v>
      </c>
      <c r="S22" s="31">
        <f t="shared" si="4"/>
        <v>156</v>
      </c>
      <c r="T22" s="31">
        <f t="shared" si="4"/>
        <v>312</v>
      </c>
      <c r="U22" s="32">
        <f t="shared" si="4"/>
        <v>364</v>
      </c>
    </row>
    <row r="23" spans="1:21" ht="12.75">
      <c r="A23" s="2">
        <f>A22-1</f>
        <v>-9</v>
      </c>
      <c r="B23" s="3"/>
      <c r="C23" s="3"/>
      <c r="D23" s="3" t="s">
        <v>24</v>
      </c>
      <c r="E23" s="3"/>
      <c r="F23" s="3"/>
      <c r="G23" s="3"/>
      <c r="H23" s="33">
        <f>A22</f>
        <v>-8</v>
      </c>
      <c r="I23" s="38" t="s">
        <v>25</v>
      </c>
      <c r="J23" s="38">
        <v>52</v>
      </c>
      <c r="K23" s="3"/>
      <c r="L23" s="3"/>
      <c r="M23" s="39">
        <f aca="true" t="shared" si="5" ref="M23:U23">M22/52</f>
        <v>3</v>
      </c>
      <c r="N23" s="40">
        <f t="shared" si="5"/>
        <v>6</v>
      </c>
      <c r="O23" s="41">
        <f t="shared" si="5"/>
        <v>7</v>
      </c>
      <c r="P23" s="39">
        <f t="shared" si="5"/>
        <v>3</v>
      </c>
      <c r="Q23" s="40">
        <f t="shared" si="5"/>
        <v>6</v>
      </c>
      <c r="R23" s="41">
        <f t="shared" si="5"/>
        <v>7</v>
      </c>
      <c r="S23" s="40">
        <f t="shared" si="5"/>
        <v>3</v>
      </c>
      <c r="T23" s="40">
        <f t="shared" si="5"/>
        <v>6</v>
      </c>
      <c r="U23" s="41">
        <f t="shared" si="5"/>
        <v>7</v>
      </c>
    </row>
    <row r="24" spans="1:21" ht="6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2"/>
      <c r="N24" s="43"/>
      <c r="O24" s="44"/>
      <c r="P24" s="42"/>
      <c r="Q24" s="43"/>
      <c r="R24" s="44"/>
      <c r="S24" s="43"/>
      <c r="T24" s="43"/>
      <c r="U24" s="44"/>
    </row>
    <row r="25" spans="1:21" ht="12.75">
      <c r="A25" s="2">
        <f>A23-1</f>
        <v>-10</v>
      </c>
      <c r="B25" s="3"/>
      <c r="C25" s="3" t="s">
        <v>26</v>
      </c>
      <c r="D25" s="3"/>
      <c r="E25" s="3"/>
      <c r="F25" s="3"/>
      <c r="G25" s="3" t="s">
        <v>23</v>
      </c>
      <c r="H25" s="3"/>
      <c r="I25" s="3"/>
      <c r="J25" s="33">
        <f>A14</f>
        <v>-3</v>
      </c>
      <c r="K25" s="38" t="str">
        <f>"+"</f>
        <v>+</v>
      </c>
      <c r="L25" s="33">
        <f>A14</f>
        <v>-3</v>
      </c>
      <c r="M25" s="30">
        <f aca="true" t="shared" si="6" ref="M25:U25">M14</f>
        <v>520</v>
      </c>
      <c r="N25" s="31">
        <f t="shared" si="6"/>
        <v>520</v>
      </c>
      <c r="O25" s="32">
        <f t="shared" si="6"/>
        <v>520</v>
      </c>
      <c r="P25" s="30">
        <f t="shared" si="6"/>
        <v>520</v>
      </c>
      <c r="Q25" s="31">
        <f t="shared" si="6"/>
        <v>520</v>
      </c>
      <c r="R25" s="32">
        <f t="shared" si="6"/>
        <v>520</v>
      </c>
      <c r="S25" s="31">
        <f t="shared" si="6"/>
        <v>520</v>
      </c>
      <c r="T25" s="31">
        <f t="shared" si="6"/>
        <v>520</v>
      </c>
      <c r="U25" s="32">
        <f t="shared" si="6"/>
        <v>520</v>
      </c>
    </row>
    <row r="26" spans="1:21" ht="12.75">
      <c r="A26" s="2"/>
      <c r="B26" s="3"/>
      <c r="C26" s="3"/>
      <c r="D26" s="3"/>
      <c r="E26" s="3"/>
      <c r="F26" s="3"/>
      <c r="G26" s="3" t="s">
        <v>27</v>
      </c>
      <c r="H26" s="3"/>
      <c r="I26" s="3"/>
      <c r="J26" s="33">
        <f>A25</f>
        <v>-10</v>
      </c>
      <c r="K26" s="38" t="s">
        <v>25</v>
      </c>
      <c r="L26" s="38">
        <v>52</v>
      </c>
      <c r="M26" s="39">
        <f aca="true" t="shared" si="7" ref="M26:U26">M25/52</f>
        <v>10</v>
      </c>
      <c r="N26" s="40">
        <f t="shared" si="7"/>
        <v>10</v>
      </c>
      <c r="O26" s="41">
        <f t="shared" si="7"/>
        <v>10</v>
      </c>
      <c r="P26" s="39">
        <f t="shared" si="7"/>
        <v>10</v>
      </c>
      <c r="Q26" s="40">
        <f t="shared" si="7"/>
        <v>10</v>
      </c>
      <c r="R26" s="41">
        <f t="shared" si="7"/>
        <v>10</v>
      </c>
      <c r="S26" s="40">
        <f t="shared" si="7"/>
        <v>10</v>
      </c>
      <c r="T26" s="40">
        <f t="shared" si="7"/>
        <v>10</v>
      </c>
      <c r="U26" s="41">
        <f t="shared" si="7"/>
        <v>10</v>
      </c>
    </row>
    <row r="27" spans="1:21" ht="6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0"/>
      <c r="N27" s="31"/>
      <c r="O27" s="32"/>
      <c r="P27" s="30"/>
      <c r="Q27" s="31"/>
      <c r="R27" s="32"/>
      <c r="S27" s="31"/>
      <c r="T27" s="31"/>
      <c r="U27" s="32"/>
    </row>
    <row r="28" spans="1:21" ht="12.75">
      <c r="A28" s="2">
        <f>A25-1</f>
        <v>-11</v>
      </c>
      <c r="B28" s="3"/>
      <c r="C28" s="3" t="s">
        <v>28</v>
      </c>
      <c r="D28" s="3"/>
      <c r="E28" s="3"/>
      <c r="F28" s="3"/>
      <c r="G28" s="3"/>
      <c r="H28" s="3"/>
      <c r="I28" s="3"/>
      <c r="J28" s="3"/>
      <c r="K28" s="3"/>
      <c r="L28" s="3"/>
      <c r="M28" s="30"/>
      <c r="N28" s="31"/>
      <c r="O28" s="32"/>
      <c r="P28" s="30"/>
      <c r="Q28" s="31"/>
      <c r="R28" s="32"/>
      <c r="S28" s="31"/>
      <c r="T28" s="31"/>
      <c r="U28" s="32"/>
    </row>
    <row r="29" spans="1:21" ht="12.75">
      <c r="A29" s="2"/>
      <c r="B29" s="3"/>
      <c r="C29" s="3"/>
      <c r="D29" s="37"/>
      <c r="E29" s="3"/>
      <c r="F29" s="3"/>
      <c r="G29" s="3"/>
      <c r="H29" s="3"/>
      <c r="I29" s="3"/>
      <c r="J29" s="3"/>
      <c r="K29" s="3"/>
      <c r="L29" s="37" t="s">
        <v>29</v>
      </c>
      <c r="M29" s="45">
        <f aca="true" t="shared" si="8" ref="M29:U29">M25/M22-1</f>
        <v>2.3333333333333335</v>
      </c>
      <c r="N29" s="46">
        <f t="shared" si="8"/>
        <v>0.6666666666666667</v>
      </c>
      <c r="O29" s="47">
        <f t="shared" si="8"/>
        <v>0.4285714285714286</v>
      </c>
      <c r="P29" s="45">
        <f t="shared" si="8"/>
        <v>2.3333333333333335</v>
      </c>
      <c r="Q29" s="46">
        <f t="shared" si="8"/>
        <v>0.6666666666666667</v>
      </c>
      <c r="R29" s="47">
        <f t="shared" si="8"/>
        <v>0.4285714285714286</v>
      </c>
      <c r="S29" s="46">
        <f t="shared" si="8"/>
        <v>2.3333333333333335</v>
      </c>
      <c r="T29" s="46">
        <f t="shared" si="8"/>
        <v>0.6666666666666667</v>
      </c>
      <c r="U29" s="47">
        <f t="shared" si="8"/>
        <v>0.4285714285714286</v>
      </c>
    </row>
    <row r="30" spans="1:21" ht="6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9"/>
      <c r="O30" s="51"/>
      <c r="P30" s="52"/>
      <c r="Q30" s="49"/>
      <c r="R30" s="51"/>
      <c r="S30" s="49"/>
      <c r="T30" s="49"/>
      <c r="U30" s="51"/>
    </row>
    <row r="31" spans="1:28" ht="6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>
        <f aca="true" t="shared" si="9" ref="M31:U31">IF(OR(M16&lt;M58,M16&gt;M58),"PROBLEM","")</f>
      </c>
      <c r="N31" s="55">
        <f t="shared" si="9"/>
      </c>
      <c r="O31" s="55">
        <f t="shared" si="9"/>
      </c>
      <c r="P31" s="55">
        <f t="shared" si="9"/>
      </c>
      <c r="Q31" s="55">
        <f t="shared" si="9"/>
      </c>
      <c r="R31" s="55">
        <f t="shared" si="9"/>
      </c>
      <c r="S31" s="55">
        <f t="shared" si="9"/>
      </c>
      <c r="T31" s="55">
        <f t="shared" si="9"/>
      </c>
      <c r="U31" s="56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58" t="s"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59"/>
      <c r="Q32" s="59"/>
      <c r="R32" s="59"/>
      <c r="S32" s="59"/>
      <c r="T32" s="59"/>
      <c r="U32" s="61"/>
      <c r="V32" s="57"/>
      <c r="W32" s="57"/>
      <c r="X32" s="57"/>
      <c r="Y32" s="57"/>
      <c r="Z32" s="57"/>
      <c r="AA32" s="57"/>
      <c r="AB32" s="57"/>
    </row>
    <row r="33" spans="1:28" ht="12.75">
      <c r="A33" s="62">
        <v>1</v>
      </c>
      <c r="B33" s="59"/>
      <c r="C33" s="59" t="s">
        <v>31</v>
      </c>
      <c r="D33" s="59"/>
      <c r="E33" s="59"/>
      <c r="F33" s="59"/>
      <c r="G33" s="59"/>
      <c r="H33" s="26"/>
      <c r="I33" s="26"/>
      <c r="J33" s="63"/>
      <c r="K33" s="26"/>
      <c r="L33" s="26"/>
      <c r="M33" s="60"/>
      <c r="N33" s="63"/>
      <c r="O33" s="59"/>
      <c r="P33" s="64">
        <v>0.2</v>
      </c>
      <c r="Q33" s="65" t="s">
        <v>32</v>
      </c>
      <c r="R33" s="59"/>
      <c r="S33" s="59"/>
      <c r="T33" s="59"/>
      <c r="U33" s="66"/>
      <c r="V33" s="57"/>
      <c r="W33" s="57"/>
      <c r="X33" s="57"/>
      <c r="Y33" s="57"/>
      <c r="Z33" s="57"/>
      <c r="AA33" s="57"/>
      <c r="AB33" s="57"/>
    </row>
    <row r="34" spans="1:28" ht="12.75">
      <c r="A34" s="62">
        <v>2</v>
      </c>
      <c r="B34" s="59"/>
      <c r="C34" s="59" t="s">
        <v>33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57"/>
      <c r="W34" s="57"/>
      <c r="X34" s="57"/>
      <c r="Y34" s="57"/>
      <c r="Z34" s="57"/>
      <c r="AA34" s="57"/>
      <c r="AB34" s="57"/>
    </row>
    <row r="35" spans="1:28" ht="12.75">
      <c r="A35" s="62">
        <v>3</v>
      </c>
      <c r="B35" s="59"/>
      <c r="C35" s="59" t="s">
        <v>34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57"/>
      <c r="W35" s="57"/>
      <c r="X35" s="57"/>
      <c r="Y35" s="57"/>
      <c r="Z35" s="57"/>
      <c r="AA35" s="57"/>
      <c r="AB35" s="57"/>
    </row>
    <row r="36" spans="1:28" ht="12.75">
      <c r="A36" s="62">
        <v>4</v>
      </c>
      <c r="B36" s="59"/>
      <c r="C36" s="59" t="s">
        <v>35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57"/>
      <c r="W36" s="57"/>
      <c r="X36" s="57"/>
      <c r="Y36" s="57"/>
      <c r="Z36" s="57"/>
      <c r="AA36" s="57"/>
      <c r="AB36" s="57"/>
    </row>
    <row r="37" spans="1:28" ht="12.75">
      <c r="A37" s="62">
        <v>5</v>
      </c>
      <c r="B37" s="59"/>
      <c r="C37" s="59" t="s">
        <v>36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57"/>
      <c r="W37" s="57"/>
      <c r="X37" s="57"/>
      <c r="Y37" s="57"/>
      <c r="Z37" s="57"/>
      <c r="AA37" s="57"/>
      <c r="AB37" s="57"/>
    </row>
    <row r="38" spans="1:28" ht="12.75">
      <c r="A38" s="62">
        <v>6</v>
      </c>
      <c r="B38" s="59"/>
      <c r="C38" s="59" t="s">
        <v>37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57"/>
      <c r="W38" s="57"/>
      <c r="X38" s="57"/>
      <c r="Y38" s="57"/>
      <c r="Z38" s="57"/>
      <c r="AA38" s="57"/>
      <c r="AB38" s="57"/>
    </row>
    <row r="39" spans="1:28" ht="12.75">
      <c r="A39" s="62"/>
      <c r="B39" s="59"/>
      <c r="C39" s="5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5" t="s">
        <v>38</v>
      </c>
      <c r="U39" s="119">
        <v>39084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69"/>
      <c r="B40" s="70"/>
      <c r="C40" s="70"/>
      <c r="D40" s="70"/>
      <c r="E40" s="70"/>
      <c r="F40" s="70"/>
      <c r="G40" s="70"/>
      <c r="H40" s="70"/>
      <c r="I40" s="70"/>
      <c r="J40" s="71"/>
      <c r="K40" s="72"/>
      <c r="L40" s="72"/>
      <c r="M40" s="73"/>
      <c r="N40" s="70"/>
      <c r="O40" s="70"/>
      <c r="P40" s="70"/>
      <c r="Q40" s="70"/>
      <c r="R40" s="70"/>
      <c r="S40" s="70"/>
      <c r="T40" s="70"/>
      <c r="U40" s="74"/>
      <c r="V40" s="57"/>
      <c r="W40" s="57"/>
      <c r="X40" s="57"/>
      <c r="Y40" s="57"/>
      <c r="Z40" s="57"/>
      <c r="AA40" s="57"/>
      <c r="AB40" s="57"/>
    </row>
    <row r="41" spans="1:28" ht="6" customHeight="1">
      <c r="A41" s="75"/>
      <c r="B41" s="59"/>
      <c r="C41" s="59"/>
      <c r="D41" s="59"/>
      <c r="E41" s="59"/>
      <c r="F41" s="59"/>
      <c r="G41" s="59"/>
      <c r="H41" s="59"/>
      <c r="I41" s="59"/>
      <c r="J41" s="63"/>
      <c r="K41" s="76"/>
      <c r="L41" s="76"/>
      <c r="M41" s="60"/>
      <c r="N41" s="59"/>
      <c r="O41" s="59"/>
      <c r="P41" s="59"/>
      <c r="Q41" s="59"/>
      <c r="R41" s="59"/>
      <c r="S41" s="59"/>
      <c r="T41" s="59"/>
      <c r="U41" s="59"/>
      <c r="V41" s="57"/>
      <c r="W41" s="57"/>
      <c r="X41" s="57"/>
      <c r="Y41" s="57"/>
      <c r="Z41" s="57"/>
      <c r="AA41" s="57"/>
      <c r="AB41" s="57"/>
    </row>
    <row r="42" spans="1:28" ht="6" customHeight="1">
      <c r="A42" s="75"/>
      <c r="B42" s="59"/>
      <c r="C42" s="59"/>
      <c r="D42" s="59"/>
      <c r="E42" s="59"/>
      <c r="F42" s="59"/>
      <c r="G42" s="59"/>
      <c r="H42" s="59"/>
      <c r="I42" s="59"/>
      <c r="J42" s="63"/>
      <c r="K42" s="76"/>
      <c r="L42" s="76"/>
      <c r="M42" s="60"/>
      <c r="N42" s="59"/>
      <c r="O42" s="59"/>
      <c r="P42" s="59"/>
      <c r="Q42" s="59"/>
      <c r="R42" s="59"/>
      <c r="S42" s="59"/>
      <c r="T42" s="59"/>
      <c r="U42" s="59"/>
      <c r="V42" s="57"/>
      <c r="W42" s="57"/>
      <c r="X42" s="57"/>
      <c r="Y42" s="57"/>
      <c r="Z42" s="57"/>
      <c r="AA42" s="57"/>
      <c r="AB42" s="57"/>
    </row>
    <row r="43" spans="1:28" ht="12.75" customHeight="1">
      <c r="A43" s="77" t="s">
        <v>39</v>
      </c>
      <c r="B43" s="67"/>
      <c r="C43" s="67"/>
      <c r="D43" s="67"/>
      <c r="E43" s="67"/>
      <c r="F43" s="67"/>
      <c r="G43" s="67"/>
      <c r="H43" s="67"/>
      <c r="I43" s="67"/>
      <c r="J43" s="78"/>
      <c r="K43" s="79"/>
      <c r="L43" s="79"/>
      <c r="M43" s="80"/>
      <c r="N43" s="59"/>
      <c r="O43" s="59"/>
      <c r="P43" s="59"/>
      <c r="Q43" s="59"/>
      <c r="R43" s="59"/>
      <c r="S43" s="59"/>
      <c r="T43" s="59"/>
      <c r="U43" s="59"/>
      <c r="V43" s="57"/>
      <c r="W43" s="57"/>
      <c r="X43" s="57"/>
      <c r="Y43" s="57"/>
      <c r="Z43" s="57"/>
      <c r="AA43" s="57"/>
      <c r="AB43" s="57"/>
    </row>
    <row r="44" spans="1:21" ht="12.75">
      <c r="A44" s="81" t="s">
        <v>40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  <c r="L44" s="83"/>
      <c r="M44" s="84"/>
      <c r="N44" s="82"/>
      <c r="O44" s="82"/>
      <c r="P44" s="82"/>
      <c r="Q44" s="82"/>
      <c r="R44" s="82"/>
      <c r="S44" s="82"/>
      <c r="T44" s="82"/>
      <c r="U44" s="85" t="s">
        <v>51</v>
      </c>
    </row>
    <row r="45" spans="1:21" ht="12.75">
      <c r="A45" s="81" t="s">
        <v>41</v>
      </c>
      <c r="B45" s="82"/>
      <c r="C45" s="82"/>
      <c r="D45" s="82"/>
      <c r="E45" s="82"/>
      <c r="F45" s="128" t="s">
        <v>53</v>
      </c>
      <c r="G45" s="82"/>
      <c r="H45" s="82"/>
      <c r="I45" s="82"/>
      <c r="J45" s="82"/>
      <c r="K45" s="83"/>
      <c r="L45" s="83"/>
      <c r="M45" s="84"/>
      <c r="N45" s="82"/>
      <c r="O45" s="82"/>
      <c r="P45" s="82"/>
      <c r="Q45" s="82"/>
      <c r="R45" s="82"/>
      <c r="S45" s="82"/>
      <c r="T45" s="82"/>
      <c r="U45" s="8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 t="s">
        <v>54</v>
      </c>
      <c r="I49" s="91"/>
      <c r="J49" s="91"/>
      <c r="K49" s="317">
        <v>2007</v>
      </c>
      <c r="L49" s="317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95" t="s">
        <v>44</v>
      </c>
      <c r="I50" s="96" t="s">
        <v>45</v>
      </c>
      <c r="J50" s="97"/>
      <c r="K50" s="97"/>
      <c r="L50" s="97"/>
      <c r="M50" s="98">
        <v>0</v>
      </c>
      <c r="N50" s="99">
        <f aca="true" t="shared" si="10" ref="N50:V50">M51+1</f>
        <v>15501</v>
      </c>
      <c r="O50" s="99">
        <f t="shared" si="10"/>
        <v>17001</v>
      </c>
      <c r="P50" s="99">
        <f t="shared" si="10"/>
        <v>23251</v>
      </c>
      <c r="Q50" s="99">
        <f t="shared" si="10"/>
        <v>25501</v>
      </c>
      <c r="R50" s="99">
        <f t="shared" si="10"/>
        <v>26001</v>
      </c>
      <c r="S50" s="99">
        <f t="shared" si="10"/>
        <v>31001</v>
      </c>
      <c r="T50" s="99">
        <f t="shared" si="10"/>
        <v>34001</v>
      </c>
      <c r="U50" s="99">
        <f t="shared" si="10"/>
        <v>39001</v>
      </c>
      <c r="V50" s="100">
        <f t="shared" si="10"/>
        <v>52001</v>
      </c>
    </row>
    <row r="51" spans="1:22" ht="12.75">
      <c r="A51" s="86"/>
      <c r="B51" s="87"/>
      <c r="C51" s="87"/>
      <c r="D51" s="87"/>
      <c r="E51" s="87"/>
      <c r="F51" s="87"/>
      <c r="G51" s="130" t="s">
        <v>55</v>
      </c>
      <c r="H51" s="101"/>
      <c r="I51" s="97"/>
      <c r="J51" s="97"/>
      <c r="K51" s="97"/>
      <c r="L51" s="97"/>
      <c r="M51" s="129">
        <v>15500</v>
      </c>
      <c r="N51" s="129">
        <v>17000</v>
      </c>
      <c r="O51" s="129">
        <v>23250</v>
      </c>
      <c r="P51" s="129">
        <v>25500</v>
      </c>
      <c r="Q51" s="129">
        <v>26000</v>
      </c>
      <c r="R51" s="129">
        <v>31000</v>
      </c>
      <c r="S51" s="129">
        <v>34000</v>
      </c>
      <c r="T51" s="129">
        <v>39000</v>
      </c>
      <c r="U51" s="129">
        <v>52000</v>
      </c>
      <c r="V51" s="100">
        <v>999999</v>
      </c>
    </row>
    <row r="52" spans="1:22" ht="12.75">
      <c r="A52" s="86"/>
      <c r="B52" s="87"/>
      <c r="C52" s="87"/>
      <c r="D52" s="87"/>
      <c r="E52" s="87"/>
      <c r="F52" s="87"/>
      <c r="G52" s="87"/>
      <c r="H52" s="101"/>
      <c r="I52" s="97"/>
      <c r="J52" s="97"/>
      <c r="K52" s="97"/>
      <c r="L52" s="97"/>
      <c r="M52" s="102"/>
      <c r="N52" s="102"/>
      <c r="O52" s="102"/>
      <c r="P52" s="102"/>
      <c r="Q52" s="102"/>
      <c r="R52" s="102"/>
      <c r="S52" s="102"/>
      <c r="T52" s="102"/>
      <c r="U52" s="102"/>
      <c r="V52" s="103"/>
    </row>
    <row r="53" spans="1:22" ht="12.75">
      <c r="A53" s="86"/>
      <c r="B53" s="87"/>
      <c r="C53" s="87"/>
      <c r="D53" s="87"/>
      <c r="E53" s="87"/>
      <c r="F53" s="87"/>
      <c r="G53" s="87"/>
      <c r="H53" s="104">
        <v>1</v>
      </c>
      <c r="I53" s="97" t="s">
        <v>46</v>
      </c>
      <c r="J53" s="97"/>
      <c r="K53" s="97"/>
      <c r="L53" s="97"/>
      <c r="M53" s="131">
        <v>0.5</v>
      </c>
      <c r="N53" s="131">
        <v>0.5</v>
      </c>
      <c r="O53" s="131">
        <v>0.5</v>
      </c>
      <c r="P53" s="131">
        <v>0.5</v>
      </c>
      <c r="Q53" s="131">
        <v>0.5</v>
      </c>
      <c r="R53" s="132">
        <v>0.5</v>
      </c>
      <c r="S53" s="132">
        <v>0.2</v>
      </c>
      <c r="T53" s="131">
        <v>0.1</v>
      </c>
      <c r="U53" s="132">
        <v>0.1</v>
      </c>
      <c r="V53" s="107">
        <v>0</v>
      </c>
    </row>
    <row r="54" spans="1:22" ht="12.75">
      <c r="A54" s="86"/>
      <c r="B54" s="87"/>
      <c r="C54" s="87"/>
      <c r="D54" s="87"/>
      <c r="E54" s="87"/>
      <c r="F54" s="87"/>
      <c r="G54" s="87"/>
      <c r="H54" s="104">
        <v>2</v>
      </c>
      <c r="I54" s="97" t="s">
        <v>47</v>
      </c>
      <c r="J54" s="97"/>
      <c r="K54" s="97"/>
      <c r="L54" s="97"/>
      <c r="M54" s="131">
        <v>0.5</v>
      </c>
      <c r="N54" s="131">
        <v>0.5</v>
      </c>
      <c r="O54" s="132">
        <v>0.5</v>
      </c>
      <c r="P54" s="132">
        <v>0.2</v>
      </c>
      <c r="Q54" s="131">
        <v>0.1</v>
      </c>
      <c r="R54" s="131">
        <v>0.1</v>
      </c>
      <c r="S54" s="131">
        <v>0.1</v>
      </c>
      <c r="T54" s="132">
        <v>0.1</v>
      </c>
      <c r="U54" s="131">
        <v>0</v>
      </c>
      <c r="V54" s="107">
        <v>0</v>
      </c>
    </row>
    <row r="55" spans="1:22" ht="13.5" thickBot="1">
      <c r="A55" s="86"/>
      <c r="B55" s="87"/>
      <c r="C55" s="87"/>
      <c r="D55" s="87"/>
      <c r="E55" s="87"/>
      <c r="F55" s="87"/>
      <c r="G55" s="87"/>
      <c r="H55" s="108">
        <v>3</v>
      </c>
      <c r="I55" s="109" t="s">
        <v>48</v>
      </c>
      <c r="J55" s="109"/>
      <c r="K55" s="109"/>
      <c r="L55" s="109"/>
      <c r="M55" s="133">
        <v>0.5</v>
      </c>
      <c r="N55" s="133">
        <v>0.2</v>
      </c>
      <c r="O55" s="134">
        <v>0.1</v>
      </c>
      <c r="P55" s="134">
        <v>0.1</v>
      </c>
      <c r="Q55" s="133">
        <v>0.1</v>
      </c>
      <c r="R55" s="134">
        <v>0</v>
      </c>
      <c r="S55" s="134">
        <v>0</v>
      </c>
      <c r="T55" s="134">
        <v>0</v>
      </c>
      <c r="U55" s="134">
        <v>0</v>
      </c>
      <c r="V55" s="112">
        <v>0</v>
      </c>
    </row>
    <row r="56" spans="1:21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87"/>
      <c r="O56" s="87"/>
      <c r="P56" s="87"/>
      <c r="Q56" s="87"/>
      <c r="R56" s="87"/>
      <c r="S56" s="87"/>
      <c r="T56" s="87"/>
      <c r="U56" s="87"/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130" t="s">
        <v>56</v>
      </c>
      <c r="M58" s="113">
        <v>0.5</v>
      </c>
      <c r="N58" s="113">
        <v>0.2</v>
      </c>
      <c r="O58" s="113">
        <v>0.1</v>
      </c>
      <c r="P58" s="113">
        <v>0.5</v>
      </c>
      <c r="Q58" s="113">
        <v>0.2</v>
      </c>
      <c r="R58" s="113">
        <v>0.1</v>
      </c>
      <c r="S58" s="113">
        <v>0.5</v>
      </c>
      <c r="T58" s="113">
        <v>0.2</v>
      </c>
      <c r="U58" s="113">
        <v>0.1</v>
      </c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135" t="s">
        <v>57</v>
      </c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87" t="s">
        <v>58</v>
      </c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</sheetData>
  <sheetProtection/>
  <mergeCells count="7">
    <mergeCell ref="K49:L49"/>
    <mergeCell ref="J14:K14"/>
    <mergeCell ref="A1:U1"/>
    <mergeCell ref="A5:U7"/>
    <mergeCell ref="M10:O10"/>
    <mergeCell ref="P10:R10"/>
    <mergeCell ref="S10:U10"/>
  </mergeCells>
  <hyperlinks>
    <hyperlink ref="F45" r:id="rId1" display="www.consultRMS.com"/>
    <hyperlink ref="H60" r:id="rId2" display="http://www.irs.gov/pub/irs-drop/rp-06-53.pdf"/>
  </hyperlinks>
  <printOptions/>
  <pageMargins left="0.75" right="0.5" top="0.75" bottom="0.5" header="0.5" footer="0.5"/>
  <pageSetup horizontalDpi="600" verticalDpi="60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7"/>
  <sheetViews>
    <sheetView zoomScalePageLayoutView="0" workbookViewId="0" topLeftCell="A1">
      <selection activeCell="A5" sqref="A5:U7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07" t="str">
        <f>CONCATENATE("RETIREMENT  SAVER'S  CREDIT,  WHEN  THERE  IS  A  ",W15,"%  MATCH")</f>
        <v>RETIREMENT  SAVER'S  CREDIT,  WHEN  THERE  IS  A  50%  MATCH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"/>
    </row>
    <row r="2" spans="1:23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1"/>
      <c r="W2" s="1"/>
    </row>
    <row r="3" spans="1:23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1</v>
      </c>
      <c r="U3" s="10">
        <v>2007</v>
      </c>
      <c r="V3" s="1"/>
      <c r="W3" s="1"/>
    </row>
    <row r="4" spans="1:23" ht="6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"/>
      <c r="W4" s="1"/>
    </row>
    <row r="5" spans="1:23" ht="13.5" customHeight="1">
      <c r="A5" s="310" t="str">
        <f>'2006 With Match'!A5:U7</f>
        <v>Answer: Consider the following examples.  Here we show the "true cost" of saving as little as $10 per week --- the cost after accounting for a tax deduction and the tax credit.  Then we show the total contribution, including a company match.  Finally, we show what the deposit reflects, as if it were a "return on investment."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1"/>
      <c r="W5" s="1"/>
    </row>
    <row r="6" spans="1:23" ht="13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1"/>
      <c r="W6" s="1"/>
    </row>
    <row r="7" spans="1:23" ht="13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1"/>
      <c r="W7" s="1"/>
    </row>
    <row r="8" spans="1:23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"/>
      <c r="W8" s="1"/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3</v>
      </c>
      <c r="N9" s="19" t="s">
        <v>4</v>
      </c>
      <c r="O9" s="20" t="s">
        <v>5</v>
      </c>
      <c r="P9" s="18" t="s">
        <v>6</v>
      </c>
      <c r="Q9" s="19" t="s">
        <v>7</v>
      </c>
      <c r="R9" s="20" t="s">
        <v>8</v>
      </c>
      <c r="S9" s="18" t="s">
        <v>9</v>
      </c>
      <c r="T9" s="19" t="s">
        <v>10</v>
      </c>
      <c r="U9" s="20" t="s">
        <v>11</v>
      </c>
      <c r="V9" s="1"/>
      <c r="W9" s="1"/>
    </row>
    <row r="10" spans="1:23" ht="33.75" customHeight="1">
      <c r="A10" s="21">
        <v>-1</v>
      </c>
      <c r="B10" s="22"/>
      <c r="C10" s="23" t="s">
        <v>12</v>
      </c>
      <c r="D10" s="23"/>
      <c r="E10" s="23"/>
      <c r="F10" s="23"/>
      <c r="G10" s="24"/>
      <c r="H10" s="24"/>
      <c r="I10" s="24"/>
      <c r="J10" s="24"/>
      <c r="K10" s="24"/>
      <c r="L10" s="25"/>
      <c r="M10" s="313" t="str">
        <f>VLOOKUP(M48,status,2)</f>
        <v>MARRIED FILING JOINT</v>
      </c>
      <c r="N10" s="314"/>
      <c r="O10" s="315"/>
      <c r="P10" s="313" t="str">
        <f>VLOOKUP(P48,status,2)</f>
        <v>HEAD OF HOUSEHOLD</v>
      </c>
      <c r="Q10" s="314"/>
      <c r="R10" s="315"/>
      <c r="S10" s="313" t="s">
        <v>13</v>
      </c>
      <c r="T10" s="314"/>
      <c r="U10" s="315"/>
      <c r="V10" s="1"/>
      <c r="W10" s="1"/>
    </row>
    <row r="11" spans="1:23" ht="6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8"/>
      <c r="P11" s="27"/>
      <c r="Q11" s="26"/>
      <c r="R11" s="28"/>
      <c r="S11" s="27"/>
      <c r="T11" s="26"/>
      <c r="U11" s="28"/>
      <c r="V11" s="1"/>
      <c r="W11" s="1"/>
    </row>
    <row r="12" spans="1:23" ht="12.75">
      <c r="A12" s="2">
        <f>A10-1</f>
        <v>-2</v>
      </c>
      <c r="B12" s="3"/>
      <c r="C12" s="3" t="s">
        <v>14</v>
      </c>
      <c r="D12" s="3"/>
      <c r="E12" s="3"/>
      <c r="F12" s="3"/>
      <c r="G12" s="3"/>
      <c r="H12" s="29"/>
      <c r="I12" s="3"/>
      <c r="J12" s="3"/>
      <c r="K12" s="3"/>
      <c r="L12" s="3"/>
      <c r="M12" s="30">
        <v>31000</v>
      </c>
      <c r="N12" s="31">
        <v>34000</v>
      </c>
      <c r="O12" s="31">
        <v>52000</v>
      </c>
      <c r="P12" s="30">
        <v>23250</v>
      </c>
      <c r="Q12" s="31">
        <v>25500</v>
      </c>
      <c r="R12" s="31">
        <v>39000</v>
      </c>
      <c r="S12" s="30">
        <v>15500</v>
      </c>
      <c r="T12" s="31">
        <v>17000</v>
      </c>
      <c r="U12" s="32">
        <v>26000</v>
      </c>
      <c r="V12" s="1"/>
      <c r="W12" s="1"/>
    </row>
    <row r="13" spans="1:21" ht="6" customHeight="1">
      <c r="A13" s="2"/>
      <c r="B13" s="3"/>
      <c r="C13" s="3"/>
      <c r="D13" s="3"/>
      <c r="E13" s="3"/>
      <c r="F13" s="3"/>
      <c r="G13" s="3"/>
      <c r="H13" s="29"/>
      <c r="I13" s="3"/>
      <c r="J13" s="3"/>
      <c r="K13" s="3"/>
      <c r="L13" s="3"/>
      <c r="M13" s="30"/>
      <c r="N13" s="31"/>
      <c r="O13" s="32"/>
      <c r="P13" s="30"/>
      <c r="Q13" s="31"/>
      <c r="R13" s="32"/>
      <c r="S13" s="30"/>
      <c r="T13" s="31"/>
      <c r="U13" s="32"/>
    </row>
    <row r="14" spans="1:21" ht="12.75">
      <c r="A14" s="2">
        <f>A12-1</f>
        <v>-3</v>
      </c>
      <c r="B14" s="3"/>
      <c r="C14" s="3" t="s">
        <v>15</v>
      </c>
      <c r="D14" s="3"/>
      <c r="E14" s="3"/>
      <c r="F14" s="3"/>
      <c r="G14" s="3"/>
      <c r="J14" s="306">
        <v>10</v>
      </c>
      <c r="K14" s="306"/>
      <c r="L14" s="33" t="str">
        <f>"/ WK"</f>
        <v>/ WK</v>
      </c>
      <c r="M14" s="30">
        <f aca="true" t="shared" si="0" ref="M14:U14">52*$J$14</f>
        <v>520</v>
      </c>
      <c r="N14" s="31">
        <f t="shared" si="0"/>
        <v>520</v>
      </c>
      <c r="O14" s="31">
        <f t="shared" si="0"/>
        <v>520</v>
      </c>
      <c r="P14" s="30">
        <f t="shared" si="0"/>
        <v>520</v>
      </c>
      <c r="Q14" s="31">
        <f t="shared" si="0"/>
        <v>520</v>
      </c>
      <c r="R14" s="31">
        <f t="shared" si="0"/>
        <v>520</v>
      </c>
      <c r="S14" s="30">
        <f t="shared" si="0"/>
        <v>520</v>
      </c>
      <c r="T14" s="31">
        <f t="shared" si="0"/>
        <v>520</v>
      </c>
      <c r="U14" s="32">
        <f t="shared" si="0"/>
        <v>520</v>
      </c>
    </row>
    <row r="15" spans="1:23" ht="12.75">
      <c r="A15" s="2">
        <f>A14-1</f>
        <v>-4</v>
      </c>
      <c r="B15" s="3"/>
      <c r="C15" s="3" t="s">
        <v>16</v>
      </c>
      <c r="D15" s="3"/>
      <c r="E15" s="3"/>
      <c r="F15" s="3"/>
      <c r="G15" s="3"/>
      <c r="H15" s="26"/>
      <c r="I15" s="316">
        <v>0.5</v>
      </c>
      <c r="J15" s="316"/>
      <c r="K15" s="127" t="s">
        <v>17</v>
      </c>
      <c r="L15" s="33">
        <f>A14</f>
        <v>-3</v>
      </c>
      <c r="M15" s="30">
        <f aca="true" t="shared" si="1" ref="M15:U15">$I15*M14</f>
        <v>260</v>
      </c>
      <c r="N15" s="31">
        <f t="shared" si="1"/>
        <v>260</v>
      </c>
      <c r="O15" s="32">
        <f t="shared" si="1"/>
        <v>260</v>
      </c>
      <c r="P15" s="30">
        <f t="shared" si="1"/>
        <v>260</v>
      </c>
      <c r="Q15" s="31">
        <f t="shared" si="1"/>
        <v>260</v>
      </c>
      <c r="R15" s="32">
        <f t="shared" si="1"/>
        <v>260</v>
      </c>
      <c r="S15" s="30">
        <f t="shared" si="1"/>
        <v>260</v>
      </c>
      <c r="T15" s="31">
        <f t="shared" si="1"/>
        <v>260</v>
      </c>
      <c r="U15" s="32">
        <f t="shared" si="1"/>
        <v>260</v>
      </c>
      <c r="W15" s="126">
        <f>I15*100</f>
        <v>50</v>
      </c>
    </row>
    <row r="16" spans="1:21" ht="6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0"/>
      <c r="N16" s="31"/>
      <c r="O16" s="32"/>
      <c r="P16" s="30"/>
      <c r="Q16" s="31"/>
      <c r="R16" s="32"/>
      <c r="S16" s="30"/>
      <c r="T16" s="31"/>
      <c r="U16" s="32"/>
    </row>
    <row r="17" spans="1:21" ht="12.75">
      <c r="A17" s="2">
        <f>A15-1</f>
        <v>-5</v>
      </c>
      <c r="B17" s="3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4">
        <f>HLOOKUP(M12,$M$51:$V$56,M48+3,TRUE)</f>
        <v>0.5</v>
      </c>
      <c r="N17" s="35">
        <f aca="true" t="shared" si="2" ref="N17:U17">HLOOKUP(N12,$M$51:$V$56,N48+3,TRUE)</f>
        <v>0.2</v>
      </c>
      <c r="O17" s="35">
        <f t="shared" si="2"/>
        <v>0.1</v>
      </c>
      <c r="P17" s="34">
        <f t="shared" si="2"/>
        <v>0.5</v>
      </c>
      <c r="Q17" s="35">
        <f t="shared" si="2"/>
        <v>0.2</v>
      </c>
      <c r="R17" s="35">
        <f t="shared" si="2"/>
        <v>0.1</v>
      </c>
      <c r="S17" s="34">
        <f t="shared" si="2"/>
        <v>0.5</v>
      </c>
      <c r="T17" s="35">
        <f t="shared" si="2"/>
        <v>0.2</v>
      </c>
      <c r="U17" s="36">
        <f t="shared" si="2"/>
        <v>0.1</v>
      </c>
    </row>
    <row r="18" spans="1:21" ht="6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0"/>
      <c r="N18" s="31"/>
      <c r="O18" s="32"/>
      <c r="P18" s="30"/>
      <c r="Q18" s="31"/>
      <c r="R18" s="32"/>
      <c r="S18" s="30"/>
      <c r="T18" s="31"/>
      <c r="U18" s="32"/>
    </row>
    <row r="19" spans="1:21" ht="12.75">
      <c r="A19" s="2">
        <f>A17-1</f>
        <v>-6</v>
      </c>
      <c r="B19" s="3"/>
      <c r="C19" s="3" t="s">
        <v>19</v>
      </c>
      <c r="D19" s="3"/>
      <c r="E19" s="3"/>
      <c r="F19" s="3"/>
      <c r="G19" s="3"/>
      <c r="H19" s="3"/>
      <c r="I19" s="3"/>
      <c r="J19" s="3"/>
      <c r="K19" s="3"/>
      <c r="L19" s="37" t="s">
        <v>20</v>
      </c>
      <c r="M19" s="30">
        <f aca="true" t="shared" si="3" ref="M19:U19">M14*$P$34</f>
        <v>104</v>
      </c>
      <c r="N19" s="31">
        <f t="shared" si="3"/>
        <v>104</v>
      </c>
      <c r="O19" s="32">
        <f t="shared" si="3"/>
        <v>104</v>
      </c>
      <c r="P19" s="30">
        <f t="shared" si="3"/>
        <v>104</v>
      </c>
      <c r="Q19" s="31">
        <f t="shared" si="3"/>
        <v>104</v>
      </c>
      <c r="R19" s="32">
        <f t="shared" si="3"/>
        <v>104</v>
      </c>
      <c r="S19" s="30">
        <f t="shared" si="3"/>
        <v>104</v>
      </c>
      <c r="T19" s="31">
        <f t="shared" si="3"/>
        <v>104</v>
      </c>
      <c r="U19" s="32">
        <f t="shared" si="3"/>
        <v>104</v>
      </c>
    </row>
    <row r="20" spans="1:21" ht="12.75">
      <c r="A20" s="2">
        <f>A19-1</f>
        <v>-7</v>
      </c>
      <c r="B20" s="3"/>
      <c r="C20" s="3"/>
      <c r="D20" s="26"/>
      <c r="E20" s="3"/>
      <c r="F20" s="3"/>
      <c r="G20" s="3"/>
      <c r="H20" s="3"/>
      <c r="I20" s="3"/>
      <c r="J20" s="3"/>
      <c r="K20" s="3"/>
      <c r="L20" s="37" t="s">
        <v>21</v>
      </c>
      <c r="M20" s="30">
        <f aca="true" t="shared" si="4" ref="M20:U20">M17*MIN(M14,2000)</f>
        <v>260</v>
      </c>
      <c r="N20" s="31">
        <f t="shared" si="4"/>
        <v>104</v>
      </c>
      <c r="O20" s="32">
        <f t="shared" si="4"/>
        <v>52</v>
      </c>
      <c r="P20" s="30">
        <f t="shared" si="4"/>
        <v>260</v>
      </c>
      <c r="Q20" s="31">
        <f t="shared" si="4"/>
        <v>104</v>
      </c>
      <c r="R20" s="32">
        <f t="shared" si="4"/>
        <v>52</v>
      </c>
      <c r="S20" s="30">
        <f t="shared" si="4"/>
        <v>260</v>
      </c>
      <c r="T20" s="31">
        <f t="shared" si="4"/>
        <v>104</v>
      </c>
      <c r="U20" s="32">
        <f t="shared" si="4"/>
        <v>52</v>
      </c>
    </row>
    <row r="21" spans="1:21" ht="6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0"/>
      <c r="N21" s="31"/>
      <c r="O21" s="32"/>
      <c r="P21" s="30"/>
      <c r="Q21" s="31"/>
      <c r="R21" s="32"/>
      <c r="S21" s="30"/>
      <c r="T21" s="31"/>
      <c r="U21" s="32"/>
    </row>
    <row r="22" spans="1:21" ht="12.75">
      <c r="A22" s="2">
        <f>A20-1</f>
        <v>-8</v>
      </c>
      <c r="B22" s="3"/>
      <c r="C22" s="3" t="s">
        <v>22</v>
      </c>
      <c r="D22" s="3"/>
      <c r="E22" s="3"/>
      <c r="F22" s="3"/>
      <c r="G22" s="3"/>
      <c r="H22" s="3"/>
      <c r="I22" s="3"/>
      <c r="J22" s="3"/>
      <c r="K22" s="3"/>
      <c r="L22" s="3"/>
      <c r="M22" s="30"/>
      <c r="N22" s="31"/>
      <c r="O22" s="32"/>
      <c r="P22" s="30"/>
      <c r="Q22" s="31"/>
      <c r="R22" s="32"/>
      <c r="S22" s="30"/>
      <c r="T22" s="31"/>
      <c r="U22" s="32"/>
    </row>
    <row r="23" spans="1:21" ht="12.75">
      <c r="A23" s="2">
        <f>A22-1</f>
        <v>-9</v>
      </c>
      <c r="B23" s="3"/>
      <c r="C23" s="3"/>
      <c r="D23" s="3" t="s">
        <v>23</v>
      </c>
      <c r="E23" s="3"/>
      <c r="F23" s="3"/>
      <c r="G23" s="3"/>
      <c r="H23" s="33">
        <f>A14</f>
        <v>-3</v>
      </c>
      <c r="I23" s="33" t="str">
        <f>"-"</f>
        <v>-</v>
      </c>
      <c r="J23" s="33">
        <f>A19</f>
        <v>-6</v>
      </c>
      <c r="K23" s="33" t="str">
        <f>"-"</f>
        <v>-</v>
      </c>
      <c r="L23" s="33">
        <f>A20</f>
        <v>-7</v>
      </c>
      <c r="M23" s="30">
        <f aca="true" t="shared" si="5" ref="M23:U23">M14-M19-M20</f>
        <v>156</v>
      </c>
      <c r="N23" s="31">
        <f t="shared" si="5"/>
        <v>312</v>
      </c>
      <c r="O23" s="32">
        <f t="shared" si="5"/>
        <v>364</v>
      </c>
      <c r="P23" s="30">
        <f t="shared" si="5"/>
        <v>156</v>
      </c>
      <c r="Q23" s="31">
        <f t="shared" si="5"/>
        <v>312</v>
      </c>
      <c r="R23" s="32">
        <f t="shared" si="5"/>
        <v>364</v>
      </c>
      <c r="S23" s="30">
        <f t="shared" si="5"/>
        <v>156</v>
      </c>
      <c r="T23" s="31">
        <f t="shared" si="5"/>
        <v>312</v>
      </c>
      <c r="U23" s="32">
        <f t="shared" si="5"/>
        <v>364</v>
      </c>
    </row>
    <row r="24" spans="1:21" ht="12.75">
      <c r="A24" s="2">
        <f>A23-1</f>
        <v>-10</v>
      </c>
      <c r="B24" s="3"/>
      <c r="C24" s="3"/>
      <c r="D24" s="3" t="s">
        <v>24</v>
      </c>
      <c r="E24" s="3"/>
      <c r="F24" s="3"/>
      <c r="G24" s="3"/>
      <c r="H24" s="33">
        <f>A23</f>
        <v>-9</v>
      </c>
      <c r="I24" s="38" t="s">
        <v>25</v>
      </c>
      <c r="J24" s="38">
        <v>52</v>
      </c>
      <c r="K24" s="3"/>
      <c r="L24" s="3"/>
      <c r="M24" s="39">
        <f aca="true" t="shared" si="6" ref="M24:U24">M23/52</f>
        <v>3</v>
      </c>
      <c r="N24" s="40">
        <f t="shared" si="6"/>
        <v>6</v>
      </c>
      <c r="O24" s="41">
        <f t="shared" si="6"/>
        <v>7</v>
      </c>
      <c r="P24" s="39">
        <f t="shared" si="6"/>
        <v>3</v>
      </c>
      <c r="Q24" s="40">
        <f t="shared" si="6"/>
        <v>6</v>
      </c>
      <c r="R24" s="41">
        <f t="shared" si="6"/>
        <v>7</v>
      </c>
      <c r="S24" s="39">
        <f t="shared" si="6"/>
        <v>3</v>
      </c>
      <c r="T24" s="40">
        <f t="shared" si="6"/>
        <v>6</v>
      </c>
      <c r="U24" s="41">
        <f t="shared" si="6"/>
        <v>7</v>
      </c>
    </row>
    <row r="25" spans="1:21" ht="6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2"/>
      <c r="N25" s="43"/>
      <c r="O25" s="44"/>
      <c r="P25" s="42"/>
      <c r="Q25" s="43"/>
      <c r="R25" s="44"/>
      <c r="S25" s="42"/>
      <c r="T25" s="43"/>
      <c r="U25" s="44"/>
    </row>
    <row r="26" spans="1:21" ht="12.75">
      <c r="A26" s="2">
        <f>A24-1</f>
        <v>-11</v>
      </c>
      <c r="B26" s="3"/>
      <c r="C26" s="3" t="s">
        <v>26</v>
      </c>
      <c r="D26" s="3"/>
      <c r="E26" s="3"/>
      <c r="F26" s="3"/>
      <c r="G26" s="3" t="s">
        <v>23</v>
      </c>
      <c r="H26" s="3"/>
      <c r="I26" s="3"/>
      <c r="J26" s="33">
        <f>A14</f>
        <v>-3</v>
      </c>
      <c r="K26" s="38" t="str">
        <f>"+"</f>
        <v>+</v>
      </c>
      <c r="L26" s="33">
        <f>A15</f>
        <v>-4</v>
      </c>
      <c r="M26" s="30">
        <f aca="true" t="shared" si="7" ref="M26:U26">M14+M15</f>
        <v>780</v>
      </c>
      <c r="N26" s="31">
        <f t="shared" si="7"/>
        <v>780</v>
      </c>
      <c r="O26" s="32">
        <f t="shared" si="7"/>
        <v>780</v>
      </c>
      <c r="P26" s="30">
        <f t="shared" si="7"/>
        <v>780</v>
      </c>
      <c r="Q26" s="31">
        <f t="shared" si="7"/>
        <v>780</v>
      </c>
      <c r="R26" s="32">
        <f t="shared" si="7"/>
        <v>780</v>
      </c>
      <c r="S26" s="30">
        <f t="shared" si="7"/>
        <v>780</v>
      </c>
      <c r="T26" s="31">
        <f t="shared" si="7"/>
        <v>780</v>
      </c>
      <c r="U26" s="32">
        <f t="shared" si="7"/>
        <v>780</v>
      </c>
    </row>
    <row r="27" spans="1:21" ht="12.75">
      <c r="A27" s="2"/>
      <c r="B27" s="3"/>
      <c r="C27" s="3"/>
      <c r="D27" s="3"/>
      <c r="E27" s="3"/>
      <c r="F27" s="3"/>
      <c r="G27" s="3" t="s">
        <v>27</v>
      </c>
      <c r="H27" s="3"/>
      <c r="I27" s="3"/>
      <c r="J27" s="33">
        <f>A26</f>
        <v>-11</v>
      </c>
      <c r="K27" s="38" t="s">
        <v>25</v>
      </c>
      <c r="L27" s="38">
        <v>52</v>
      </c>
      <c r="M27" s="39">
        <f aca="true" t="shared" si="8" ref="M27:U27">M26/52</f>
        <v>15</v>
      </c>
      <c r="N27" s="40">
        <f t="shared" si="8"/>
        <v>15</v>
      </c>
      <c r="O27" s="41">
        <f t="shared" si="8"/>
        <v>15</v>
      </c>
      <c r="P27" s="39">
        <f t="shared" si="8"/>
        <v>15</v>
      </c>
      <c r="Q27" s="40">
        <f t="shared" si="8"/>
        <v>15</v>
      </c>
      <c r="R27" s="41">
        <f t="shared" si="8"/>
        <v>15</v>
      </c>
      <c r="S27" s="39">
        <f t="shared" si="8"/>
        <v>15</v>
      </c>
      <c r="T27" s="40">
        <f t="shared" si="8"/>
        <v>15</v>
      </c>
      <c r="U27" s="41">
        <f t="shared" si="8"/>
        <v>15</v>
      </c>
    </row>
    <row r="28" spans="1:21" ht="6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0"/>
      <c r="N28" s="31"/>
      <c r="O28" s="32"/>
      <c r="P28" s="30"/>
      <c r="Q28" s="31"/>
      <c r="R28" s="32"/>
      <c r="S28" s="30"/>
      <c r="T28" s="31"/>
      <c r="U28" s="32"/>
    </row>
    <row r="29" spans="1:21" ht="12.75">
      <c r="A29" s="2">
        <f>A26-1</f>
        <v>-12</v>
      </c>
      <c r="B29" s="3"/>
      <c r="C29" s="3" t="s">
        <v>28</v>
      </c>
      <c r="D29" s="3"/>
      <c r="E29" s="3"/>
      <c r="F29" s="3"/>
      <c r="G29" s="3"/>
      <c r="H29" s="3"/>
      <c r="I29" s="3"/>
      <c r="J29" s="3"/>
      <c r="K29" s="3"/>
      <c r="L29" s="3"/>
      <c r="M29" s="30"/>
      <c r="N29" s="31"/>
      <c r="O29" s="32"/>
      <c r="P29" s="30"/>
      <c r="Q29" s="31"/>
      <c r="R29" s="32"/>
      <c r="S29" s="30"/>
      <c r="T29" s="31"/>
      <c r="U29" s="32"/>
    </row>
    <row r="30" spans="1:21" ht="12.75">
      <c r="A30" s="2"/>
      <c r="B30" s="3"/>
      <c r="C30" s="3"/>
      <c r="D30" s="37"/>
      <c r="E30" s="3"/>
      <c r="F30" s="3"/>
      <c r="G30" s="3"/>
      <c r="H30" s="3"/>
      <c r="I30" s="3"/>
      <c r="J30" s="3"/>
      <c r="K30" s="3"/>
      <c r="L30" s="37" t="s">
        <v>29</v>
      </c>
      <c r="M30" s="45">
        <f aca="true" t="shared" si="9" ref="M30:U30">M26/M23-1</f>
        <v>4</v>
      </c>
      <c r="N30" s="46">
        <f t="shared" si="9"/>
        <v>1.5</v>
      </c>
      <c r="O30" s="47">
        <f t="shared" si="9"/>
        <v>1.1428571428571428</v>
      </c>
      <c r="P30" s="45">
        <f t="shared" si="9"/>
        <v>4</v>
      </c>
      <c r="Q30" s="46">
        <f t="shared" si="9"/>
        <v>1.5</v>
      </c>
      <c r="R30" s="47">
        <f t="shared" si="9"/>
        <v>1.1428571428571428</v>
      </c>
      <c r="S30" s="45">
        <f t="shared" si="9"/>
        <v>4</v>
      </c>
      <c r="T30" s="46">
        <f t="shared" si="9"/>
        <v>1.5</v>
      </c>
      <c r="U30" s="47">
        <f t="shared" si="9"/>
        <v>1.1428571428571428</v>
      </c>
    </row>
    <row r="31" spans="1:21" ht="6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9"/>
      <c r="O31" s="51"/>
      <c r="P31" s="52"/>
      <c r="Q31" s="49"/>
      <c r="R31" s="51"/>
      <c r="S31" s="52"/>
      <c r="T31" s="49"/>
      <c r="U31" s="51"/>
    </row>
    <row r="32" spans="1:28" ht="9.7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>
        <f aca="true" t="shared" si="10" ref="M32:U32">IF(OR(M17&lt;M59,M17&gt;M59),"PROBLEM","")</f>
      </c>
      <c r="N32" s="55">
        <f t="shared" si="10"/>
      </c>
      <c r="O32" s="55">
        <f t="shared" si="10"/>
      </c>
      <c r="P32" s="55">
        <f t="shared" si="10"/>
      </c>
      <c r="Q32" s="55">
        <f t="shared" si="10"/>
      </c>
      <c r="R32" s="55">
        <f t="shared" si="10"/>
      </c>
      <c r="S32" s="55">
        <f t="shared" si="10"/>
      </c>
      <c r="T32" s="55">
        <f t="shared" si="10"/>
      </c>
      <c r="U32" s="56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58" t="s">
        <v>30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59"/>
      <c r="O33" s="59"/>
      <c r="P33" s="59"/>
      <c r="Q33" s="59"/>
      <c r="R33" s="59"/>
      <c r="S33" s="59"/>
      <c r="T33" s="59"/>
      <c r="U33" s="61"/>
      <c r="V33" s="57"/>
      <c r="W33" s="57"/>
      <c r="X33" s="57"/>
      <c r="Y33" s="57"/>
      <c r="Z33" s="57"/>
      <c r="AA33" s="57"/>
      <c r="AB33" s="57"/>
    </row>
    <row r="34" spans="1:28" ht="12.75">
      <c r="A34" s="62">
        <v>1</v>
      </c>
      <c r="B34" s="59"/>
      <c r="C34" s="59" t="s">
        <v>31</v>
      </c>
      <c r="D34" s="59"/>
      <c r="E34" s="59"/>
      <c r="F34" s="59"/>
      <c r="G34" s="59"/>
      <c r="H34" s="26"/>
      <c r="I34" s="26"/>
      <c r="J34" s="63"/>
      <c r="K34" s="26"/>
      <c r="L34" s="26"/>
      <c r="M34" s="60"/>
      <c r="N34" s="63"/>
      <c r="O34" s="59"/>
      <c r="P34" s="64">
        <v>0.2</v>
      </c>
      <c r="Q34" s="65" t="s">
        <v>32</v>
      </c>
      <c r="R34" s="59"/>
      <c r="S34" s="59"/>
      <c r="T34" s="59"/>
      <c r="U34" s="66"/>
      <c r="V34" s="57"/>
      <c r="W34" s="57"/>
      <c r="X34" s="57"/>
      <c r="Y34" s="57"/>
      <c r="Z34" s="57"/>
      <c r="AA34" s="57"/>
      <c r="AB34" s="57"/>
    </row>
    <row r="35" spans="1:28" ht="12.75">
      <c r="A35" s="62">
        <v>2</v>
      </c>
      <c r="B35" s="59"/>
      <c r="C35" s="59" t="s">
        <v>33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57"/>
      <c r="W35" s="57"/>
      <c r="X35" s="57"/>
      <c r="Y35" s="57"/>
      <c r="Z35" s="57"/>
      <c r="AA35" s="57"/>
      <c r="AB35" s="57"/>
    </row>
    <row r="36" spans="1:28" ht="12.75">
      <c r="A36" s="62">
        <v>3</v>
      </c>
      <c r="B36" s="59"/>
      <c r="C36" s="59" t="s">
        <v>34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57"/>
      <c r="W36" s="57"/>
      <c r="X36" s="57"/>
      <c r="Y36" s="57"/>
      <c r="Z36" s="57"/>
      <c r="AA36" s="57"/>
      <c r="AB36" s="57"/>
    </row>
    <row r="37" spans="1:28" ht="12.75">
      <c r="A37" s="62">
        <v>4</v>
      </c>
      <c r="B37" s="59"/>
      <c r="C37" s="59" t="s">
        <v>35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57"/>
      <c r="W37" s="57"/>
      <c r="X37" s="57"/>
      <c r="Y37" s="57"/>
      <c r="Z37" s="57"/>
      <c r="AA37" s="57"/>
      <c r="AB37" s="57"/>
    </row>
    <row r="38" spans="1:28" ht="12.75">
      <c r="A38" s="62">
        <v>5</v>
      </c>
      <c r="B38" s="59"/>
      <c r="C38" s="59" t="s">
        <v>36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57"/>
      <c r="W38" s="57"/>
      <c r="X38" s="57"/>
      <c r="Y38" s="57"/>
      <c r="Z38" s="57"/>
      <c r="AA38" s="57"/>
      <c r="AB38" s="57"/>
    </row>
    <row r="39" spans="1:28" ht="12.75">
      <c r="A39" s="62">
        <v>6</v>
      </c>
      <c r="B39" s="59"/>
      <c r="C39" s="59" t="s">
        <v>37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57"/>
      <c r="W39" s="57"/>
      <c r="X39" s="57"/>
      <c r="Y39" s="57"/>
      <c r="Z39" s="57"/>
      <c r="AA39" s="57"/>
      <c r="AB39" s="57"/>
    </row>
    <row r="40" spans="1:28" ht="12.75">
      <c r="A40" s="62"/>
      <c r="B40" s="59"/>
      <c r="C40" s="59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5" t="s">
        <v>38</v>
      </c>
      <c r="U40" s="119">
        <v>39084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69"/>
      <c r="B41" s="70"/>
      <c r="C41" s="70"/>
      <c r="D41" s="70"/>
      <c r="E41" s="70"/>
      <c r="F41" s="70"/>
      <c r="G41" s="70"/>
      <c r="H41" s="70"/>
      <c r="I41" s="70"/>
      <c r="J41" s="71"/>
      <c r="K41" s="72"/>
      <c r="L41" s="72"/>
      <c r="M41" s="73"/>
      <c r="N41" s="70"/>
      <c r="O41" s="70"/>
      <c r="P41" s="70"/>
      <c r="Q41" s="70"/>
      <c r="R41" s="70"/>
      <c r="S41" s="70"/>
      <c r="T41" s="70"/>
      <c r="U41" s="74"/>
      <c r="V41" s="57"/>
      <c r="W41" s="57"/>
      <c r="X41" s="57"/>
      <c r="Y41" s="57"/>
      <c r="Z41" s="57"/>
      <c r="AA41" s="57"/>
      <c r="AB41" s="57"/>
    </row>
    <row r="42" spans="1:28" ht="6" customHeight="1">
      <c r="A42" s="75"/>
      <c r="B42" s="59"/>
      <c r="C42" s="59"/>
      <c r="D42" s="59"/>
      <c r="E42" s="59"/>
      <c r="F42" s="59"/>
      <c r="G42" s="59"/>
      <c r="H42" s="59"/>
      <c r="I42" s="59"/>
      <c r="J42" s="63"/>
      <c r="K42" s="76"/>
      <c r="L42" s="76"/>
      <c r="M42" s="60"/>
      <c r="N42" s="59"/>
      <c r="O42" s="59"/>
      <c r="P42" s="59"/>
      <c r="Q42" s="59"/>
      <c r="R42" s="59"/>
      <c r="S42" s="59"/>
      <c r="T42" s="59"/>
      <c r="U42" s="59"/>
      <c r="V42" s="57"/>
      <c r="W42" s="57"/>
      <c r="X42" s="57"/>
      <c r="Y42" s="57"/>
      <c r="Z42" s="57"/>
      <c r="AA42" s="57"/>
      <c r="AB42" s="57"/>
    </row>
    <row r="43" spans="1:28" ht="6" customHeight="1">
      <c r="A43" s="75"/>
      <c r="B43" s="59"/>
      <c r="C43" s="59"/>
      <c r="D43" s="59"/>
      <c r="E43" s="59"/>
      <c r="F43" s="59"/>
      <c r="G43" s="59"/>
      <c r="H43" s="59"/>
      <c r="I43" s="59"/>
      <c r="J43" s="63"/>
      <c r="K43" s="76"/>
      <c r="L43" s="76"/>
      <c r="M43" s="60"/>
      <c r="N43" s="59"/>
      <c r="O43" s="59"/>
      <c r="P43" s="59"/>
      <c r="Q43" s="59"/>
      <c r="R43" s="59"/>
      <c r="S43" s="59"/>
      <c r="T43" s="59"/>
      <c r="U43" s="59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120" t="s">
        <v>39</v>
      </c>
      <c r="B44" s="121"/>
      <c r="C44" s="121"/>
      <c r="D44" s="121"/>
      <c r="E44" s="121"/>
      <c r="F44" s="121"/>
      <c r="G44" s="121"/>
      <c r="H44" s="121"/>
      <c r="I44" s="121"/>
      <c r="J44" s="122"/>
      <c r="K44" s="123"/>
      <c r="L44" s="123"/>
      <c r="M44" s="124"/>
      <c r="N44" s="125"/>
      <c r="O44" s="125"/>
      <c r="P44" s="125"/>
      <c r="Q44" s="125"/>
      <c r="R44" s="125"/>
      <c r="S44" s="125"/>
      <c r="T44" s="125"/>
      <c r="U44" s="125"/>
      <c r="V44" s="57"/>
      <c r="W44" s="57"/>
      <c r="X44" s="57"/>
      <c r="Y44" s="57"/>
      <c r="Z44" s="57"/>
      <c r="AA44" s="57"/>
      <c r="AB44" s="57"/>
    </row>
    <row r="45" spans="1:21" ht="12.75">
      <c r="A45" s="81" t="s">
        <v>40</v>
      </c>
      <c r="B45" s="82"/>
      <c r="C45" s="82"/>
      <c r="D45" s="82"/>
      <c r="E45" s="82"/>
      <c r="F45" s="82"/>
      <c r="G45" s="82"/>
      <c r="H45" s="82"/>
      <c r="I45" s="82"/>
      <c r="J45" s="82"/>
      <c r="K45" s="83"/>
      <c r="L45" s="83"/>
      <c r="M45" s="84"/>
      <c r="N45" s="82"/>
      <c r="O45" s="82"/>
      <c r="P45" s="82"/>
      <c r="Q45" s="82"/>
      <c r="R45" s="82"/>
      <c r="S45" s="82"/>
      <c r="T45" s="82"/>
      <c r="U45" s="85" t="s">
        <v>51</v>
      </c>
    </row>
    <row r="46" spans="1:21" ht="12.75">
      <c r="A46" s="81" t="s">
        <v>41</v>
      </c>
      <c r="B46" s="82"/>
      <c r="C46" s="82"/>
      <c r="D46" s="82"/>
      <c r="E46" s="82"/>
      <c r="F46" s="128" t="s">
        <v>53</v>
      </c>
      <c r="G46" s="82"/>
      <c r="H46" s="82"/>
      <c r="I46" s="82"/>
      <c r="J46" s="82"/>
      <c r="K46" s="83"/>
      <c r="L46" s="83"/>
      <c r="M46" s="84"/>
      <c r="N46" s="82"/>
      <c r="O46" s="82"/>
      <c r="P46" s="82"/>
      <c r="Q46" s="82"/>
      <c r="R46" s="82"/>
      <c r="S46" s="82"/>
      <c r="T46" s="82"/>
      <c r="U46" s="8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 t="s">
        <v>54</v>
      </c>
      <c r="I50" s="91"/>
      <c r="J50" s="91"/>
      <c r="K50" s="317">
        <v>2007</v>
      </c>
      <c r="L50" s="317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1" ref="N51:V51">M52+1</f>
        <v>15501</v>
      </c>
      <c r="O51" s="99">
        <f t="shared" si="11"/>
        <v>17001</v>
      </c>
      <c r="P51" s="99">
        <f t="shared" si="11"/>
        <v>23251</v>
      </c>
      <c r="Q51" s="99">
        <f t="shared" si="11"/>
        <v>25501</v>
      </c>
      <c r="R51" s="99">
        <f t="shared" si="11"/>
        <v>26001</v>
      </c>
      <c r="S51" s="99">
        <f t="shared" si="11"/>
        <v>31001</v>
      </c>
      <c r="T51" s="99">
        <f t="shared" si="11"/>
        <v>34001</v>
      </c>
      <c r="U51" s="99">
        <f t="shared" si="11"/>
        <v>39001</v>
      </c>
      <c r="V51" s="100">
        <f t="shared" si="11"/>
        <v>52001</v>
      </c>
    </row>
    <row r="52" spans="1:22" ht="12.75">
      <c r="A52" s="86"/>
      <c r="B52" s="87"/>
      <c r="C52" s="87"/>
      <c r="D52" s="87"/>
      <c r="E52" s="87"/>
      <c r="F52" s="87"/>
      <c r="G52" s="130" t="s">
        <v>55</v>
      </c>
      <c r="H52" s="101"/>
      <c r="I52" s="97"/>
      <c r="J52" s="97"/>
      <c r="K52" s="97"/>
      <c r="L52" s="97"/>
      <c r="M52" s="129">
        <v>15500</v>
      </c>
      <c r="N52" s="129">
        <v>17000</v>
      </c>
      <c r="O52" s="129">
        <v>23250</v>
      </c>
      <c r="P52" s="129">
        <v>25500</v>
      </c>
      <c r="Q52" s="129">
        <v>26000</v>
      </c>
      <c r="R52" s="129">
        <v>31000</v>
      </c>
      <c r="S52" s="129">
        <v>34000</v>
      </c>
      <c r="T52" s="129">
        <v>39000</v>
      </c>
      <c r="U52" s="129">
        <v>52000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87"/>
      <c r="C54" s="87"/>
      <c r="D54" s="87"/>
      <c r="E54" s="87"/>
      <c r="F54" s="87"/>
      <c r="G54" s="87"/>
      <c r="H54" s="104">
        <v>1</v>
      </c>
      <c r="I54" s="97" t="s">
        <v>46</v>
      </c>
      <c r="J54" s="97"/>
      <c r="K54" s="97"/>
      <c r="L54" s="97"/>
      <c r="M54" s="131">
        <v>0.5</v>
      </c>
      <c r="N54" s="131">
        <v>0.5</v>
      </c>
      <c r="O54" s="131">
        <v>0.5</v>
      </c>
      <c r="P54" s="131">
        <v>0.5</v>
      </c>
      <c r="Q54" s="131">
        <v>0.5</v>
      </c>
      <c r="R54" s="132">
        <v>0.5</v>
      </c>
      <c r="S54" s="132">
        <v>0.2</v>
      </c>
      <c r="T54" s="131">
        <v>0.1</v>
      </c>
      <c r="U54" s="132">
        <v>0.1</v>
      </c>
      <c r="V54" s="107">
        <v>0</v>
      </c>
    </row>
    <row r="55" spans="1:22" ht="12.75">
      <c r="A55" s="86"/>
      <c r="B55" s="87"/>
      <c r="C55" s="87"/>
      <c r="D55" s="87"/>
      <c r="E55" s="87"/>
      <c r="F55" s="87"/>
      <c r="G55" s="87"/>
      <c r="H55" s="104">
        <v>2</v>
      </c>
      <c r="I55" s="97" t="s">
        <v>47</v>
      </c>
      <c r="J55" s="97"/>
      <c r="K55" s="97"/>
      <c r="L55" s="97"/>
      <c r="M55" s="131">
        <v>0.5</v>
      </c>
      <c r="N55" s="131">
        <v>0.5</v>
      </c>
      <c r="O55" s="132">
        <v>0.5</v>
      </c>
      <c r="P55" s="132">
        <v>0.2</v>
      </c>
      <c r="Q55" s="131">
        <v>0.1</v>
      </c>
      <c r="R55" s="131">
        <v>0.1</v>
      </c>
      <c r="S55" s="131">
        <v>0.1</v>
      </c>
      <c r="T55" s="132">
        <v>0.1</v>
      </c>
      <c r="U55" s="131">
        <v>0</v>
      </c>
      <c r="V55" s="107">
        <v>0</v>
      </c>
    </row>
    <row r="56" spans="1:22" ht="13.5" thickBot="1">
      <c r="A56" s="86"/>
      <c r="B56" s="87"/>
      <c r="C56" s="87"/>
      <c r="D56" s="87"/>
      <c r="E56" s="87"/>
      <c r="F56" s="87"/>
      <c r="G56" s="87"/>
      <c r="H56" s="108">
        <v>3</v>
      </c>
      <c r="I56" s="109" t="s">
        <v>48</v>
      </c>
      <c r="J56" s="109"/>
      <c r="K56" s="109"/>
      <c r="L56" s="109"/>
      <c r="M56" s="133">
        <v>0.5</v>
      </c>
      <c r="N56" s="133">
        <v>0.2</v>
      </c>
      <c r="O56" s="134">
        <v>0.1</v>
      </c>
      <c r="P56" s="134">
        <v>0.1</v>
      </c>
      <c r="Q56" s="133">
        <v>0.1</v>
      </c>
      <c r="R56" s="134">
        <v>0</v>
      </c>
      <c r="S56" s="134">
        <v>0</v>
      </c>
      <c r="T56" s="134">
        <v>0</v>
      </c>
      <c r="U56" s="134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130" t="s">
        <v>56</v>
      </c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135" t="s">
        <v>57</v>
      </c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 t="s">
        <v>58</v>
      </c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</sheetData>
  <sheetProtection/>
  <mergeCells count="8">
    <mergeCell ref="K50:L50"/>
    <mergeCell ref="J14:K14"/>
    <mergeCell ref="I15:J15"/>
    <mergeCell ref="A1:U1"/>
    <mergeCell ref="A5:U7"/>
    <mergeCell ref="M10:O10"/>
    <mergeCell ref="P10:R10"/>
    <mergeCell ref="S10:U10"/>
  </mergeCells>
  <hyperlinks>
    <hyperlink ref="F46" r:id="rId1" display="www.consultRMS.com"/>
    <hyperlink ref="H61" r:id="rId2" display="http://www.irs.gov/pub/irs-drop/rp-06-53.pdf"/>
  </hyperlinks>
  <printOptions/>
  <pageMargins left="0.75" right="0.5" top="0.5" bottom="0.5" header="0.5" footer="0.5"/>
  <pageSetup horizontalDpi="600" verticalDpi="600" orientation="landscape" r:id="rId3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7"/>
  <sheetViews>
    <sheetView zoomScalePageLayoutView="0" workbookViewId="0" topLeftCell="A1">
      <selection activeCell="A1" sqref="A1:U1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07" t="s">
        <v>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"/>
    </row>
    <row r="2" spans="1:23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1"/>
      <c r="W2" s="1"/>
    </row>
    <row r="3" spans="1:23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1</v>
      </c>
      <c r="U3" s="10">
        <f>K49</f>
        <v>2008</v>
      </c>
      <c r="V3" s="1"/>
      <c r="W3" s="1"/>
    </row>
    <row r="4" spans="1:23" ht="6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"/>
      <c r="W4" s="1"/>
    </row>
    <row r="5" spans="1:23" ht="13.5" customHeight="1">
      <c r="A5" s="310" t="str">
        <f>'2006 Without Match'!A5:U7</f>
        <v>Answer: Consider the following examples.  Here we show the "true cost" of saving as little as $10 per week --- the cost after accounting for a tax deduction and the tax credit.  Finally, we show what the deposit reflects, as if it were a "return on investment."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1"/>
      <c r="W5" s="1"/>
    </row>
    <row r="6" spans="1:23" ht="13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1"/>
      <c r="W6" s="1"/>
    </row>
    <row r="7" spans="1:23" ht="13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1"/>
      <c r="W7" s="1"/>
    </row>
    <row r="8" spans="1:23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"/>
      <c r="W8" s="1"/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3</v>
      </c>
      <c r="N9" s="19" t="s">
        <v>4</v>
      </c>
      <c r="O9" s="20" t="s">
        <v>5</v>
      </c>
      <c r="P9" s="18" t="s">
        <v>6</v>
      </c>
      <c r="Q9" s="19" t="s">
        <v>7</v>
      </c>
      <c r="R9" s="20" t="s">
        <v>8</v>
      </c>
      <c r="S9" s="18" t="s">
        <v>9</v>
      </c>
      <c r="T9" s="19" t="s">
        <v>10</v>
      </c>
      <c r="U9" s="20" t="s">
        <v>11</v>
      </c>
      <c r="V9" s="1"/>
      <c r="W9" s="1"/>
    </row>
    <row r="10" spans="1:23" ht="33.75" customHeight="1">
      <c r="A10" s="21">
        <v>-1</v>
      </c>
      <c r="B10" s="22"/>
      <c r="C10" s="23" t="s">
        <v>12</v>
      </c>
      <c r="D10" s="23"/>
      <c r="E10" s="23"/>
      <c r="F10" s="23"/>
      <c r="G10" s="24"/>
      <c r="H10" s="24"/>
      <c r="I10" s="24"/>
      <c r="J10" s="24"/>
      <c r="K10" s="24"/>
      <c r="L10" s="25"/>
      <c r="M10" s="313" t="str">
        <f>VLOOKUP(M47,status,2)</f>
        <v>MARRIED FILING JOINT</v>
      </c>
      <c r="N10" s="314"/>
      <c r="O10" s="315"/>
      <c r="P10" s="313" t="str">
        <f>VLOOKUP(P47,status,2)</f>
        <v>HEAD OF HOUSEHOLD</v>
      </c>
      <c r="Q10" s="314"/>
      <c r="R10" s="315"/>
      <c r="S10" s="313" t="s">
        <v>13</v>
      </c>
      <c r="T10" s="314"/>
      <c r="U10" s="315"/>
      <c r="V10" s="1"/>
      <c r="W10" s="1"/>
    </row>
    <row r="11" spans="1:23" ht="6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16"/>
      <c r="N11" s="117"/>
      <c r="O11" s="118"/>
      <c r="P11" s="116"/>
      <c r="Q11" s="117"/>
      <c r="R11" s="118"/>
      <c r="S11" s="26"/>
      <c r="T11" s="26"/>
      <c r="U11" s="28"/>
      <c r="V11" s="1"/>
      <c r="W11" s="1"/>
    </row>
    <row r="12" spans="1:23" ht="12.75">
      <c r="A12" s="2">
        <f>A10-1</f>
        <v>-2</v>
      </c>
      <c r="B12" s="3"/>
      <c r="C12" s="3" t="s">
        <v>14</v>
      </c>
      <c r="D12" s="3"/>
      <c r="E12" s="3"/>
      <c r="F12" s="3"/>
      <c r="G12" s="3"/>
      <c r="H12" s="29"/>
      <c r="I12" s="3"/>
      <c r="J12" s="3"/>
      <c r="K12" s="3"/>
      <c r="L12" s="3"/>
      <c r="M12" s="169">
        <v>32000</v>
      </c>
      <c r="N12" s="170">
        <v>34500</v>
      </c>
      <c r="O12" s="170">
        <v>53000</v>
      </c>
      <c r="P12" s="169">
        <v>24000</v>
      </c>
      <c r="Q12" s="170">
        <v>25875</v>
      </c>
      <c r="R12" s="170">
        <v>39750</v>
      </c>
      <c r="S12" s="169">
        <v>16000</v>
      </c>
      <c r="T12" s="170">
        <v>17250</v>
      </c>
      <c r="U12" s="171">
        <v>26500</v>
      </c>
      <c r="V12" s="1"/>
      <c r="W12" s="1"/>
    </row>
    <row r="13" spans="1:21" ht="6" customHeight="1">
      <c r="A13" s="2"/>
      <c r="B13" s="3"/>
      <c r="C13" s="3"/>
      <c r="D13" s="3"/>
      <c r="E13" s="3"/>
      <c r="F13" s="3"/>
      <c r="G13" s="3"/>
      <c r="H13" s="29"/>
      <c r="I13" s="3"/>
      <c r="J13" s="3"/>
      <c r="K13" s="3"/>
      <c r="L13" s="3"/>
      <c r="M13" s="30"/>
      <c r="N13" s="31"/>
      <c r="O13" s="32"/>
      <c r="P13" s="30"/>
      <c r="Q13" s="31"/>
      <c r="R13" s="32"/>
      <c r="S13" s="31"/>
      <c r="T13" s="31"/>
      <c r="U13" s="32"/>
    </row>
    <row r="14" spans="1:21" ht="12.75">
      <c r="A14" s="2">
        <f>A12-1</f>
        <v>-3</v>
      </c>
      <c r="B14" s="3"/>
      <c r="C14" s="3" t="s">
        <v>15</v>
      </c>
      <c r="D14" s="3"/>
      <c r="E14" s="3"/>
      <c r="F14" s="3"/>
      <c r="G14" s="3"/>
      <c r="J14" s="306">
        <v>10</v>
      </c>
      <c r="K14" s="306"/>
      <c r="L14" s="33" t="str">
        <f>"/ WK"</f>
        <v>/ WK</v>
      </c>
      <c r="M14" s="30">
        <f aca="true" t="shared" si="0" ref="M14:U14">52*$J$14</f>
        <v>520</v>
      </c>
      <c r="N14" s="31">
        <f t="shared" si="0"/>
        <v>520</v>
      </c>
      <c r="O14" s="32">
        <f t="shared" si="0"/>
        <v>520</v>
      </c>
      <c r="P14" s="30">
        <f t="shared" si="0"/>
        <v>520</v>
      </c>
      <c r="Q14" s="31">
        <f t="shared" si="0"/>
        <v>520</v>
      </c>
      <c r="R14" s="32">
        <f t="shared" si="0"/>
        <v>520</v>
      </c>
      <c r="S14" s="31">
        <f t="shared" si="0"/>
        <v>520</v>
      </c>
      <c r="T14" s="31">
        <f t="shared" si="0"/>
        <v>520</v>
      </c>
      <c r="U14" s="32">
        <f t="shared" si="0"/>
        <v>520</v>
      </c>
    </row>
    <row r="15" spans="1:21" ht="6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0"/>
      <c r="N15" s="31"/>
      <c r="O15" s="32"/>
      <c r="P15" s="30"/>
      <c r="Q15" s="31"/>
      <c r="R15" s="32"/>
      <c r="S15" s="31"/>
      <c r="T15" s="31"/>
      <c r="U15" s="32"/>
    </row>
    <row r="16" spans="1:21" ht="12.75">
      <c r="A16" s="2">
        <f>A14-1</f>
        <v>-4</v>
      </c>
      <c r="B16" s="3"/>
      <c r="C16" s="3" t="s">
        <v>18</v>
      </c>
      <c r="D16" s="3"/>
      <c r="E16" s="3"/>
      <c r="F16" s="3"/>
      <c r="G16" s="3"/>
      <c r="H16" s="3"/>
      <c r="I16" s="3"/>
      <c r="J16" s="3"/>
      <c r="K16" s="3"/>
      <c r="L16" s="3"/>
      <c r="M16" s="34">
        <f aca="true" t="shared" si="1" ref="M16:U16">HLOOKUP(M12,$M$51:$V$56,M47+3,TRUE)</f>
        <v>0.5</v>
      </c>
      <c r="N16" s="35">
        <f t="shared" si="1"/>
        <v>0.2</v>
      </c>
      <c r="O16" s="35">
        <f t="shared" si="1"/>
        <v>0.1</v>
      </c>
      <c r="P16" s="34">
        <f t="shared" si="1"/>
        <v>0.5</v>
      </c>
      <c r="Q16" s="35">
        <f t="shared" si="1"/>
        <v>0.2</v>
      </c>
      <c r="R16" s="35">
        <f t="shared" si="1"/>
        <v>0.1</v>
      </c>
      <c r="S16" s="34">
        <f t="shared" si="1"/>
        <v>0.5</v>
      </c>
      <c r="T16" s="35">
        <f t="shared" si="1"/>
        <v>0.2</v>
      </c>
      <c r="U16" s="36">
        <f t="shared" si="1"/>
        <v>0.1</v>
      </c>
    </row>
    <row r="17" spans="1:21" ht="6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0"/>
      <c r="N17" s="31"/>
      <c r="O17" s="32"/>
      <c r="P17" s="30"/>
      <c r="Q17" s="31"/>
      <c r="R17" s="32"/>
      <c r="S17" s="31"/>
      <c r="T17" s="31"/>
      <c r="U17" s="32"/>
    </row>
    <row r="18" spans="1:21" ht="12.75">
      <c r="A18" s="2">
        <f>A16-1</f>
        <v>-5</v>
      </c>
      <c r="B18" s="3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7" t="s">
        <v>20</v>
      </c>
      <c r="M18" s="30">
        <f aca="true" t="shared" si="2" ref="M18:U18">M14*$P$33</f>
        <v>104</v>
      </c>
      <c r="N18" s="31">
        <f t="shared" si="2"/>
        <v>104</v>
      </c>
      <c r="O18" s="32">
        <f t="shared" si="2"/>
        <v>104</v>
      </c>
      <c r="P18" s="30">
        <f t="shared" si="2"/>
        <v>104</v>
      </c>
      <c r="Q18" s="31">
        <f t="shared" si="2"/>
        <v>104</v>
      </c>
      <c r="R18" s="32">
        <f t="shared" si="2"/>
        <v>104</v>
      </c>
      <c r="S18" s="31">
        <f t="shared" si="2"/>
        <v>104</v>
      </c>
      <c r="T18" s="31">
        <f t="shared" si="2"/>
        <v>104</v>
      </c>
      <c r="U18" s="32">
        <f t="shared" si="2"/>
        <v>104</v>
      </c>
    </row>
    <row r="19" spans="1:21" ht="12.75">
      <c r="A19" s="2">
        <f>A18-1</f>
        <v>-6</v>
      </c>
      <c r="B19" s="3"/>
      <c r="C19" s="3"/>
      <c r="D19" s="26"/>
      <c r="E19" s="3"/>
      <c r="F19" s="3"/>
      <c r="G19" s="3"/>
      <c r="H19" s="3"/>
      <c r="I19" s="3"/>
      <c r="J19" s="3"/>
      <c r="K19" s="3"/>
      <c r="L19" s="37" t="s">
        <v>21</v>
      </c>
      <c r="M19" s="30">
        <f aca="true" t="shared" si="3" ref="M19:U19">M16*MIN(M14,2000)</f>
        <v>260</v>
      </c>
      <c r="N19" s="31">
        <f t="shared" si="3"/>
        <v>104</v>
      </c>
      <c r="O19" s="32">
        <f t="shared" si="3"/>
        <v>52</v>
      </c>
      <c r="P19" s="30">
        <f t="shared" si="3"/>
        <v>260</v>
      </c>
      <c r="Q19" s="31">
        <f t="shared" si="3"/>
        <v>104</v>
      </c>
      <c r="R19" s="32">
        <f t="shared" si="3"/>
        <v>52</v>
      </c>
      <c r="S19" s="31">
        <f t="shared" si="3"/>
        <v>260</v>
      </c>
      <c r="T19" s="31">
        <f t="shared" si="3"/>
        <v>104</v>
      </c>
      <c r="U19" s="32">
        <f t="shared" si="3"/>
        <v>52</v>
      </c>
    </row>
    <row r="20" spans="1:21" ht="6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0"/>
      <c r="N20" s="31"/>
      <c r="O20" s="32"/>
      <c r="P20" s="30"/>
      <c r="Q20" s="31"/>
      <c r="R20" s="32"/>
      <c r="S20" s="31"/>
      <c r="T20" s="31"/>
      <c r="U20" s="32"/>
    </row>
    <row r="21" spans="1:21" ht="12.75">
      <c r="A21" s="2">
        <f>A19-1</f>
        <v>-7</v>
      </c>
      <c r="B21" s="3"/>
      <c r="C21" s="3" t="s">
        <v>22</v>
      </c>
      <c r="D21" s="3"/>
      <c r="E21" s="3"/>
      <c r="F21" s="3"/>
      <c r="G21" s="3"/>
      <c r="H21" s="3"/>
      <c r="I21" s="3"/>
      <c r="J21" s="3"/>
      <c r="K21" s="3"/>
      <c r="L21" s="3"/>
      <c r="M21" s="30"/>
      <c r="N21" s="31"/>
      <c r="O21" s="32"/>
      <c r="P21" s="30"/>
      <c r="Q21" s="31"/>
      <c r="R21" s="32"/>
      <c r="S21" s="31"/>
      <c r="T21" s="31"/>
      <c r="U21" s="32"/>
    </row>
    <row r="22" spans="1:21" ht="12.75">
      <c r="A22" s="2">
        <f>A21-1</f>
        <v>-8</v>
      </c>
      <c r="B22" s="3"/>
      <c r="C22" s="3"/>
      <c r="D22" s="3" t="s">
        <v>23</v>
      </c>
      <c r="E22" s="3"/>
      <c r="F22" s="3"/>
      <c r="G22" s="3"/>
      <c r="H22" s="33">
        <f>A14</f>
        <v>-3</v>
      </c>
      <c r="I22" s="33" t="str">
        <f>"-"</f>
        <v>-</v>
      </c>
      <c r="J22" s="33">
        <f>A18</f>
        <v>-5</v>
      </c>
      <c r="K22" s="33" t="str">
        <f>"-"</f>
        <v>-</v>
      </c>
      <c r="L22" s="33">
        <f>A19</f>
        <v>-6</v>
      </c>
      <c r="M22" s="30">
        <f aca="true" t="shared" si="4" ref="M22:U22">M14-M18-M19</f>
        <v>156</v>
      </c>
      <c r="N22" s="31">
        <f t="shared" si="4"/>
        <v>312</v>
      </c>
      <c r="O22" s="32">
        <f t="shared" si="4"/>
        <v>364</v>
      </c>
      <c r="P22" s="30">
        <f t="shared" si="4"/>
        <v>156</v>
      </c>
      <c r="Q22" s="31">
        <f t="shared" si="4"/>
        <v>312</v>
      </c>
      <c r="R22" s="32">
        <f t="shared" si="4"/>
        <v>364</v>
      </c>
      <c r="S22" s="31">
        <f t="shared" si="4"/>
        <v>156</v>
      </c>
      <c r="T22" s="31">
        <f t="shared" si="4"/>
        <v>312</v>
      </c>
      <c r="U22" s="32">
        <f t="shared" si="4"/>
        <v>364</v>
      </c>
    </row>
    <row r="23" spans="1:21" ht="12.75">
      <c r="A23" s="2">
        <f>A22-1</f>
        <v>-9</v>
      </c>
      <c r="B23" s="3"/>
      <c r="C23" s="3"/>
      <c r="D23" s="3" t="s">
        <v>24</v>
      </c>
      <c r="E23" s="3"/>
      <c r="F23" s="3"/>
      <c r="G23" s="3"/>
      <c r="H23" s="33">
        <f>A22</f>
        <v>-8</v>
      </c>
      <c r="I23" s="38" t="s">
        <v>25</v>
      </c>
      <c r="J23" s="38">
        <v>52</v>
      </c>
      <c r="K23" s="3"/>
      <c r="L23" s="3"/>
      <c r="M23" s="39">
        <f aca="true" t="shared" si="5" ref="M23:U23">M22/52</f>
        <v>3</v>
      </c>
      <c r="N23" s="40">
        <f t="shared" si="5"/>
        <v>6</v>
      </c>
      <c r="O23" s="41">
        <f t="shared" si="5"/>
        <v>7</v>
      </c>
      <c r="P23" s="39">
        <f t="shared" si="5"/>
        <v>3</v>
      </c>
      <c r="Q23" s="40">
        <f t="shared" si="5"/>
        <v>6</v>
      </c>
      <c r="R23" s="41">
        <f t="shared" si="5"/>
        <v>7</v>
      </c>
      <c r="S23" s="40">
        <f t="shared" si="5"/>
        <v>3</v>
      </c>
      <c r="T23" s="40">
        <f t="shared" si="5"/>
        <v>6</v>
      </c>
      <c r="U23" s="41">
        <f t="shared" si="5"/>
        <v>7</v>
      </c>
    </row>
    <row r="24" spans="1:21" ht="6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2"/>
      <c r="N24" s="43"/>
      <c r="O24" s="44"/>
      <c r="P24" s="42"/>
      <c r="Q24" s="43"/>
      <c r="R24" s="44"/>
      <c r="S24" s="43"/>
      <c r="T24" s="43"/>
      <c r="U24" s="44"/>
    </row>
    <row r="25" spans="1:21" ht="12.75">
      <c r="A25" s="2">
        <f>A23-1</f>
        <v>-10</v>
      </c>
      <c r="B25" s="3"/>
      <c r="C25" s="3" t="s">
        <v>26</v>
      </c>
      <c r="D25" s="3"/>
      <c r="E25" s="3"/>
      <c r="F25" s="3"/>
      <c r="G25" s="3" t="s">
        <v>23</v>
      </c>
      <c r="H25" s="3"/>
      <c r="I25" s="3"/>
      <c r="J25" s="33">
        <f>A14</f>
        <v>-3</v>
      </c>
      <c r="K25" s="38" t="str">
        <f>"+"</f>
        <v>+</v>
      </c>
      <c r="L25" s="33">
        <f>A14</f>
        <v>-3</v>
      </c>
      <c r="M25" s="30">
        <f aca="true" t="shared" si="6" ref="M25:U25">M14</f>
        <v>520</v>
      </c>
      <c r="N25" s="31">
        <f t="shared" si="6"/>
        <v>520</v>
      </c>
      <c r="O25" s="32">
        <f t="shared" si="6"/>
        <v>520</v>
      </c>
      <c r="P25" s="30">
        <f t="shared" si="6"/>
        <v>520</v>
      </c>
      <c r="Q25" s="31">
        <f t="shared" si="6"/>
        <v>520</v>
      </c>
      <c r="R25" s="32">
        <f t="shared" si="6"/>
        <v>520</v>
      </c>
      <c r="S25" s="31">
        <f t="shared" si="6"/>
        <v>520</v>
      </c>
      <c r="T25" s="31">
        <f t="shared" si="6"/>
        <v>520</v>
      </c>
      <c r="U25" s="32">
        <f t="shared" si="6"/>
        <v>520</v>
      </c>
    </row>
    <row r="26" spans="1:21" ht="12.75">
      <c r="A26" s="2"/>
      <c r="B26" s="3"/>
      <c r="C26" s="3"/>
      <c r="D26" s="3"/>
      <c r="E26" s="3"/>
      <c r="F26" s="3"/>
      <c r="G26" s="3" t="s">
        <v>27</v>
      </c>
      <c r="H26" s="3"/>
      <c r="I26" s="3"/>
      <c r="J26" s="33">
        <f>A25</f>
        <v>-10</v>
      </c>
      <c r="K26" s="38" t="s">
        <v>25</v>
      </c>
      <c r="L26" s="38">
        <v>52</v>
      </c>
      <c r="M26" s="39">
        <f aca="true" t="shared" si="7" ref="M26:U26">M25/52</f>
        <v>10</v>
      </c>
      <c r="N26" s="40">
        <f t="shared" si="7"/>
        <v>10</v>
      </c>
      <c r="O26" s="41">
        <f t="shared" si="7"/>
        <v>10</v>
      </c>
      <c r="P26" s="39">
        <f t="shared" si="7"/>
        <v>10</v>
      </c>
      <c r="Q26" s="40">
        <f t="shared" si="7"/>
        <v>10</v>
      </c>
      <c r="R26" s="41">
        <f t="shared" si="7"/>
        <v>10</v>
      </c>
      <c r="S26" s="40">
        <f t="shared" si="7"/>
        <v>10</v>
      </c>
      <c r="T26" s="40">
        <f t="shared" si="7"/>
        <v>10</v>
      </c>
      <c r="U26" s="41">
        <f t="shared" si="7"/>
        <v>10</v>
      </c>
    </row>
    <row r="27" spans="1:21" ht="6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0"/>
      <c r="N27" s="31"/>
      <c r="O27" s="32"/>
      <c r="P27" s="30"/>
      <c r="Q27" s="31"/>
      <c r="R27" s="32"/>
      <c r="S27" s="31"/>
      <c r="T27" s="31"/>
      <c r="U27" s="32"/>
    </row>
    <row r="28" spans="1:21" ht="12.75">
      <c r="A28" s="2">
        <f>A25-1</f>
        <v>-11</v>
      </c>
      <c r="B28" s="3"/>
      <c r="C28" s="3" t="s">
        <v>28</v>
      </c>
      <c r="D28" s="3"/>
      <c r="E28" s="3"/>
      <c r="F28" s="3"/>
      <c r="G28" s="3"/>
      <c r="H28" s="3"/>
      <c r="I28" s="3"/>
      <c r="J28" s="3"/>
      <c r="K28" s="3"/>
      <c r="L28" s="3"/>
      <c r="M28" s="30"/>
      <c r="N28" s="31"/>
      <c r="O28" s="32"/>
      <c r="P28" s="30"/>
      <c r="Q28" s="31"/>
      <c r="R28" s="32"/>
      <c r="S28" s="31"/>
      <c r="T28" s="31"/>
      <c r="U28" s="32"/>
    </row>
    <row r="29" spans="1:21" ht="12.75">
      <c r="A29" s="2"/>
      <c r="B29" s="3"/>
      <c r="C29" s="3"/>
      <c r="D29" s="37"/>
      <c r="E29" s="3"/>
      <c r="F29" s="3"/>
      <c r="G29" s="3"/>
      <c r="H29" s="3"/>
      <c r="I29" s="3"/>
      <c r="J29" s="3"/>
      <c r="K29" s="3"/>
      <c r="L29" s="37" t="s">
        <v>29</v>
      </c>
      <c r="M29" s="45">
        <f aca="true" t="shared" si="8" ref="M29:U29">M25/M22-1</f>
        <v>2.3333333333333335</v>
      </c>
      <c r="N29" s="46">
        <f t="shared" si="8"/>
        <v>0.6666666666666667</v>
      </c>
      <c r="O29" s="47">
        <f t="shared" si="8"/>
        <v>0.4285714285714286</v>
      </c>
      <c r="P29" s="45">
        <f t="shared" si="8"/>
        <v>2.3333333333333335</v>
      </c>
      <c r="Q29" s="46">
        <f t="shared" si="8"/>
        <v>0.6666666666666667</v>
      </c>
      <c r="R29" s="47">
        <f t="shared" si="8"/>
        <v>0.4285714285714286</v>
      </c>
      <c r="S29" s="46">
        <f t="shared" si="8"/>
        <v>2.3333333333333335</v>
      </c>
      <c r="T29" s="46">
        <f t="shared" si="8"/>
        <v>0.6666666666666667</v>
      </c>
      <c r="U29" s="47">
        <f t="shared" si="8"/>
        <v>0.4285714285714286</v>
      </c>
    </row>
    <row r="30" spans="1:21" ht="6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9"/>
      <c r="O30" s="51"/>
      <c r="P30" s="52"/>
      <c r="Q30" s="49"/>
      <c r="R30" s="51"/>
      <c r="S30" s="49"/>
      <c r="T30" s="49"/>
      <c r="U30" s="51"/>
    </row>
    <row r="31" spans="1:28" ht="6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>
        <f aca="true" t="shared" si="9" ref="M31:U31">IF(OR(M16&lt;M59,M16&gt;M59),"PROBLEM","")</f>
      </c>
      <c r="N31" s="55">
        <f t="shared" si="9"/>
      </c>
      <c r="O31" s="55">
        <f t="shared" si="9"/>
      </c>
      <c r="P31" s="55">
        <f t="shared" si="9"/>
      </c>
      <c r="Q31" s="55">
        <f t="shared" si="9"/>
      </c>
      <c r="R31" s="55">
        <f t="shared" si="9"/>
      </c>
      <c r="S31" s="55">
        <f t="shared" si="9"/>
      </c>
      <c r="T31" s="55">
        <f t="shared" si="9"/>
      </c>
      <c r="U31" s="56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58" t="s"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59"/>
      <c r="Q32" s="59"/>
      <c r="R32" s="59"/>
      <c r="S32" s="59"/>
      <c r="T32" s="59"/>
      <c r="U32" s="61"/>
      <c r="V32" s="57"/>
      <c r="W32" s="57"/>
      <c r="X32" s="57"/>
      <c r="Y32" s="57"/>
      <c r="Z32" s="57"/>
      <c r="AA32" s="57"/>
      <c r="AB32" s="57"/>
    </row>
    <row r="33" spans="1:28" ht="12.75">
      <c r="A33" s="62">
        <v>1</v>
      </c>
      <c r="B33" s="59"/>
      <c r="C33" s="59" t="s">
        <v>31</v>
      </c>
      <c r="D33" s="59"/>
      <c r="E33" s="59"/>
      <c r="F33" s="59"/>
      <c r="G33" s="59"/>
      <c r="H33" s="26"/>
      <c r="I33" s="26"/>
      <c r="J33" s="63"/>
      <c r="K33" s="26"/>
      <c r="L33" s="26"/>
      <c r="M33" s="60"/>
      <c r="N33" s="63"/>
      <c r="O33" s="59"/>
      <c r="P33" s="64">
        <v>0.2</v>
      </c>
      <c r="Q33" s="65" t="s">
        <v>32</v>
      </c>
      <c r="R33" s="59"/>
      <c r="S33" s="59"/>
      <c r="T33" s="59"/>
      <c r="U33" s="66"/>
      <c r="V33" s="57"/>
      <c r="W33" s="57"/>
      <c r="X33" s="57"/>
      <c r="Y33" s="57"/>
      <c r="Z33" s="57"/>
      <c r="AA33" s="57"/>
      <c r="AB33" s="57"/>
    </row>
    <row r="34" spans="1:28" ht="12.75">
      <c r="A34" s="62">
        <v>2</v>
      </c>
      <c r="B34" s="59"/>
      <c r="C34" s="59" t="s">
        <v>33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57"/>
      <c r="W34" s="57"/>
      <c r="X34" s="57"/>
      <c r="Y34" s="57"/>
      <c r="Z34" s="57"/>
      <c r="AA34" s="57"/>
      <c r="AB34" s="57"/>
    </row>
    <row r="35" spans="1:28" ht="12.75">
      <c r="A35" s="62">
        <v>3</v>
      </c>
      <c r="B35" s="59"/>
      <c r="C35" s="59" t="s">
        <v>34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57"/>
      <c r="W35" s="57"/>
      <c r="X35" s="57"/>
      <c r="Y35" s="57"/>
      <c r="Z35" s="57"/>
      <c r="AA35" s="57"/>
      <c r="AB35" s="57"/>
    </row>
    <row r="36" spans="1:28" ht="12.75">
      <c r="A36" s="62">
        <v>4</v>
      </c>
      <c r="B36" s="59"/>
      <c r="C36" s="59" t="s">
        <v>35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57"/>
      <c r="W36" s="57"/>
      <c r="X36" s="57"/>
      <c r="Y36" s="57"/>
      <c r="Z36" s="57"/>
      <c r="AA36" s="57"/>
      <c r="AB36" s="57"/>
    </row>
    <row r="37" spans="1:28" ht="12.75">
      <c r="A37" s="62">
        <v>5</v>
      </c>
      <c r="B37" s="59"/>
      <c r="C37" s="59" t="s">
        <v>36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57"/>
      <c r="W37" s="57"/>
      <c r="X37" s="57"/>
      <c r="Y37" s="57"/>
      <c r="Z37" s="57"/>
      <c r="AA37" s="57"/>
      <c r="AB37" s="57"/>
    </row>
    <row r="38" spans="1:28" ht="12.75">
      <c r="A38" s="62">
        <v>6</v>
      </c>
      <c r="B38" s="59"/>
      <c r="C38" s="59" t="s">
        <v>37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57"/>
      <c r="W38" s="57"/>
      <c r="X38" s="57"/>
      <c r="Y38" s="57"/>
      <c r="Z38" s="57"/>
      <c r="AA38" s="57"/>
      <c r="AB38" s="57"/>
    </row>
    <row r="39" spans="1:28" ht="12.75">
      <c r="A39" s="62"/>
      <c r="B39" s="59"/>
      <c r="C39" s="5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5" t="s">
        <v>38</v>
      </c>
      <c r="U39" s="141">
        <f>K50</f>
        <v>39452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69"/>
      <c r="B40" s="70"/>
      <c r="C40" s="70"/>
      <c r="D40" s="70"/>
      <c r="E40" s="70"/>
      <c r="F40" s="70"/>
      <c r="G40" s="70"/>
      <c r="H40" s="70"/>
      <c r="I40" s="70"/>
      <c r="J40" s="71"/>
      <c r="K40" s="72"/>
      <c r="L40" s="72"/>
      <c r="M40" s="73"/>
      <c r="N40" s="70"/>
      <c r="O40" s="70"/>
      <c r="P40" s="70"/>
      <c r="Q40" s="70"/>
      <c r="R40" s="70"/>
      <c r="S40" s="70"/>
      <c r="T40" s="70"/>
      <c r="U40" s="74"/>
      <c r="V40" s="57"/>
      <c r="W40" s="57"/>
      <c r="X40" s="57"/>
      <c r="Y40" s="57"/>
      <c r="Z40" s="57"/>
      <c r="AA40" s="57"/>
      <c r="AB40" s="57"/>
    </row>
    <row r="41" spans="1:28" ht="6" customHeight="1">
      <c r="A41" s="75"/>
      <c r="B41" s="59"/>
      <c r="C41" s="59"/>
      <c r="D41" s="59"/>
      <c r="E41" s="59"/>
      <c r="F41" s="59"/>
      <c r="G41" s="59"/>
      <c r="H41" s="59"/>
      <c r="I41" s="59"/>
      <c r="J41" s="63"/>
      <c r="K41" s="76"/>
      <c r="L41" s="76"/>
      <c r="M41" s="60"/>
      <c r="N41" s="59"/>
      <c r="O41" s="59"/>
      <c r="P41" s="59"/>
      <c r="Q41" s="59"/>
      <c r="R41" s="59"/>
      <c r="S41" s="59"/>
      <c r="T41" s="59"/>
      <c r="U41" s="59"/>
      <c r="V41" s="57"/>
      <c r="W41" s="57"/>
      <c r="X41" s="57"/>
      <c r="Y41" s="57"/>
      <c r="Z41" s="57"/>
      <c r="AA41" s="57"/>
      <c r="AB41" s="57"/>
    </row>
    <row r="42" spans="1:28" ht="6" customHeight="1">
      <c r="A42" s="75"/>
      <c r="B42" s="59"/>
      <c r="C42" s="59"/>
      <c r="D42" s="59"/>
      <c r="E42" s="59"/>
      <c r="F42" s="59"/>
      <c r="G42" s="59"/>
      <c r="H42" s="59"/>
      <c r="I42" s="59"/>
      <c r="J42" s="63"/>
      <c r="K42" s="76"/>
      <c r="L42" s="76"/>
      <c r="M42" s="60"/>
      <c r="N42" s="59"/>
      <c r="O42" s="59"/>
      <c r="P42" s="59"/>
      <c r="Q42" s="59"/>
      <c r="R42" s="59"/>
      <c r="S42" s="59"/>
      <c r="T42" s="59"/>
      <c r="U42" s="59"/>
      <c r="V42" s="57"/>
      <c r="W42" s="57"/>
      <c r="X42" s="57"/>
      <c r="Y42" s="57"/>
      <c r="Z42" s="57"/>
      <c r="AA42" s="57"/>
      <c r="AB42" s="57"/>
    </row>
    <row r="43" spans="1:28" ht="12.75" customHeight="1">
      <c r="A43" s="77" t="s">
        <v>39</v>
      </c>
      <c r="B43" s="67"/>
      <c r="C43" s="67"/>
      <c r="D43" s="67"/>
      <c r="E43" s="67"/>
      <c r="F43" s="67"/>
      <c r="G43" s="67"/>
      <c r="H43" s="67"/>
      <c r="I43" s="67"/>
      <c r="J43" s="78"/>
      <c r="K43" s="79"/>
      <c r="L43" s="79"/>
      <c r="M43" s="80"/>
      <c r="N43" s="59"/>
      <c r="O43" s="59"/>
      <c r="P43" s="59"/>
      <c r="Q43" s="59"/>
      <c r="R43" s="59"/>
      <c r="S43" s="59"/>
      <c r="T43" s="59"/>
      <c r="U43" s="59"/>
      <c r="V43" s="57"/>
      <c r="W43" s="57"/>
      <c r="X43" s="57"/>
      <c r="Y43" s="57"/>
      <c r="Z43" s="57"/>
      <c r="AA43" s="57"/>
      <c r="AB43" s="57"/>
    </row>
    <row r="44" spans="1:21" ht="12.75">
      <c r="A44" s="81" t="s">
        <v>40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  <c r="L44" s="83"/>
      <c r="M44" s="84"/>
      <c r="N44" s="82"/>
      <c r="O44" s="82"/>
      <c r="P44" s="82"/>
      <c r="Q44" s="82"/>
      <c r="R44" s="82"/>
      <c r="S44" s="82"/>
      <c r="T44" s="82"/>
      <c r="U44" s="85" t="s">
        <v>51</v>
      </c>
    </row>
    <row r="45" spans="1:21" ht="12.75">
      <c r="A45" s="81" t="s">
        <v>41</v>
      </c>
      <c r="B45" s="82"/>
      <c r="C45" s="82"/>
      <c r="D45" s="82"/>
      <c r="E45" s="82"/>
      <c r="F45" s="128" t="s">
        <v>53</v>
      </c>
      <c r="G45" s="82"/>
      <c r="H45" s="82"/>
      <c r="I45" s="82"/>
      <c r="J45" s="82"/>
      <c r="K45" s="83"/>
      <c r="L45" s="83"/>
      <c r="M45" s="84"/>
      <c r="N45" s="82"/>
      <c r="O45" s="82"/>
      <c r="P45" s="82"/>
      <c r="Q45" s="82"/>
      <c r="R45" s="82"/>
      <c r="S45" s="82"/>
      <c r="T45" s="82"/>
      <c r="U45" s="8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 t="s">
        <v>54</v>
      </c>
      <c r="I49" s="91"/>
      <c r="J49" s="91"/>
      <c r="K49" s="319">
        <v>2008</v>
      </c>
      <c r="L49" s="319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138" t="s">
        <v>74</v>
      </c>
      <c r="I50" s="3"/>
      <c r="J50" s="3"/>
      <c r="K50" s="318">
        <v>39452</v>
      </c>
      <c r="L50" s="318"/>
      <c r="M50" s="139"/>
      <c r="N50" s="139"/>
      <c r="O50" s="139"/>
      <c r="P50" s="139"/>
      <c r="Q50" s="139"/>
      <c r="R50" s="139"/>
      <c r="S50" s="139"/>
      <c r="T50" s="139"/>
      <c r="U50" s="38"/>
      <c r="V50" s="140"/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0" ref="N51:V51">M52+1</f>
        <v>16001</v>
      </c>
      <c r="O51" s="99">
        <f t="shared" si="10"/>
        <v>17251</v>
      </c>
      <c r="P51" s="99">
        <f t="shared" si="10"/>
        <v>24001</v>
      </c>
      <c r="Q51" s="99">
        <f t="shared" si="10"/>
        <v>25876</v>
      </c>
      <c r="R51" s="99">
        <f t="shared" si="10"/>
        <v>26501</v>
      </c>
      <c r="S51" s="99">
        <f t="shared" si="10"/>
        <v>32001</v>
      </c>
      <c r="T51" s="99">
        <f t="shared" si="10"/>
        <v>34501</v>
      </c>
      <c r="U51" s="99">
        <f t="shared" si="10"/>
        <v>39751</v>
      </c>
      <c r="V51" s="100">
        <f t="shared" si="10"/>
        <v>53001</v>
      </c>
    </row>
    <row r="52" spans="1:22" ht="12.75">
      <c r="A52" s="86"/>
      <c r="B52" s="87"/>
      <c r="C52" s="87"/>
      <c r="D52" s="87"/>
      <c r="E52" s="87"/>
      <c r="F52" s="87"/>
      <c r="G52" s="130" t="s">
        <v>55</v>
      </c>
      <c r="H52" s="101"/>
      <c r="I52" s="97"/>
      <c r="J52" s="97"/>
      <c r="K52" s="97"/>
      <c r="L52" s="97"/>
      <c r="M52" s="129">
        <v>16000</v>
      </c>
      <c r="N52" s="129">
        <v>17250</v>
      </c>
      <c r="O52" s="129">
        <v>24000</v>
      </c>
      <c r="P52" s="129">
        <v>25875</v>
      </c>
      <c r="Q52" s="129">
        <v>26500</v>
      </c>
      <c r="R52" s="129">
        <v>32000</v>
      </c>
      <c r="S52" s="129">
        <v>34500</v>
      </c>
      <c r="T52" s="129">
        <v>39750</v>
      </c>
      <c r="U52" s="129">
        <v>53000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87"/>
      <c r="C54" s="87"/>
      <c r="D54" s="87"/>
      <c r="E54" s="87"/>
      <c r="F54" s="87"/>
      <c r="G54" s="87"/>
      <c r="H54" s="104">
        <v>1</v>
      </c>
      <c r="I54" s="97" t="s">
        <v>46</v>
      </c>
      <c r="J54" s="97"/>
      <c r="K54" s="97"/>
      <c r="L54" s="97"/>
      <c r="M54" s="105">
        <v>0.5</v>
      </c>
      <c r="N54" s="105">
        <v>0.5</v>
      </c>
      <c r="O54" s="105">
        <v>0.5</v>
      </c>
      <c r="P54" s="105">
        <v>0.5</v>
      </c>
      <c r="Q54" s="105">
        <v>0.5</v>
      </c>
      <c r="R54" s="106">
        <v>0.5</v>
      </c>
      <c r="S54" s="106">
        <v>0.2</v>
      </c>
      <c r="T54" s="105">
        <v>0.1</v>
      </c>
      <c r="U54" s="106">
        <v>0.1</v>
      </c>
      <c r="V54" s="107">
        <v>0</v>
      </c>
    </row>
    <row r="55" spans="1:22" ht="12.75">
      <c r="A55" s="86"/>
      <c r="B55" s="87"/>
      <c r="C55" s="87"/>
      <c r="D55" s="87"/>
      <c r="E55" s="87"/>
      <c r="F55" s="87"/>
      <c r="G55" s="87"/>
      <c r="H55" s="104">
        <v>2</v>
      </c>
      <c r="I55" s="97" t="s">
        <v>47</v>
      </c>
      <c r="J55" s="97"/>
      <c r="K55" s="97"/>
      <c r="L55" s="97"/>
      <c r="M55" s="105">
        <v>0.5</v>
      </c>
      <c r="N55" s="105">
        <v>0.5</v>
      </c>
      <c r="O55" s="106">
        <v>0.5</v>
      </c>
      <c r="P55" s="106">
        <v>0.2</v>
      </c>
      <c r="Q55" s="105">
        <v>0.1</v>
      </c>
      <c r="R55" s="105">
        <v>0.1</v>
      </c>
      <c r="S55" s="105">
        <v>0.1</v>
      </c>
      <c r="T55" s="106">
        <v>0.1</v>
      </c>
      <c r="U55" s="105">
        <v>0</v>
      </c>
      <c r="V55" s="107">
        <v>0</v>
      </c>
    </row>
    <row r="56" spans="1:22" ht="13.5" thickBot="1">
      <c r="A56" s="86"/>
      <c r="B56" s="87"/>
      <c r="C56" s="87"/>
      <c r="D56" s="87"/>
      <c r="E56" s="87"/>
      <c r="F56" s="87"/>
      <c r="G56" s="87"/>
      <c r="H56" s="108">
        <v>3</v>
      </c>
      <c r="I56" s="109" t="s">
        <v>48</v>
      </c>
      <c r="J56" s="109"/>
      <c r="K56" s="109"/>
      <c r="L56" s="109"/>
      <c r="M56" s="110">
        <v>0.5</v>
      </c>
      <c r="N56" s="110">
        <v>0.2</v>
      </c>
      <c r="O56" s="111">
        <v>0.1</v>
      </c>
      <c r="P56" s="111">
        <v>0.1</v>
      </c>
      <c r="Q56" s="110">
        <v>0.1</v>
      </c>
      <c r="R56" s="111">
        <v>0</v>
      </c>
      <c r="S56" s="111">
        <v>0</v>
      </c>
      <c r="T56" s="111">
        <v>0</v>
      </c>
      <c r="U56" s="111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130" t="s">
        <v>86</v>
      </c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135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</sheetData>
  <sheetProtection/>
  <mergeCells count="8">
    <mergeCell ref="K50:L50"/>
    <mergeCell ref="K49:L49"/>
    <mergeCell ref="J14:K14"/>
    <mergeCell ref="A1:U1"/>
    <mergeCell ref="A5:U7"/>
    <mergeCell ref="M10:O10"/>
    <mergeCell ref="P10:R10"/>
    <mergeCell ref="S10:U10"/>
  </mergeCells>
  <hyperlinks>
    <hyperlink ref="F45" r:id="rId1" display="www.consultRMS.com"/>
  </hyperlinks>
  <printOptions/>
  <pageMargins left="0.75" right="0.5" top="0.75" bottom="0.5" header="0.5" footer="0.5"/>
  <pageSetup horizontalDpi="600" verticalDpi="60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48"/>
  <sheetViews>
    <sheetView zoomScalePageLayoutView="0" workbookViewId="0" topLeftCell="A1">
      <selection activeCell="I14" sqref="I14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07" t="str">
        <f>CONCATENATE("RETIREMENT  SAVER'S  CREDIT,  WHEN  THERE  IS  A  ",W15,"%  MATCH")</f>
        <v>RETIREMENT  SAVER'S  CREDIT,  WHEN  THERE  IS  A  100%  MATCH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"/>
    </row>
    <row r="2" spans="1:23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1"/>
      <c r="W2" s="1"/>
    </row>
    <row r="3" spans="1:23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1</v>
      </c>
      <c r="U3" s="10">
        <f>K50</f>
        <v>2008</v>
      </c>
      <c r="V3" s="1"/>
      <c r="W3" s="1"/>
    </row>
    <row r="4" spans="1:23" ht="6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"/>
      <c r="W4" s="1"/>
    </row>
    <row r="5" spans="1:23" ht="13.5" customHeight="1">
      <c r="A5" s="310" t="str">
        <f>'2006 With Match'!A5:U7</f>
        <v>Answer: Consider the following examples.  Here we show the "true cost" of saving as little as $10 per week --- the cost after accounting for a tax deduction and the tax credit.  Then we show the total contribution, including a company match.  Finally, we show what the deposit reflects, as if it were a "return on investment."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1"/>
      <c r="W5" s="1"/>
    </row>
    <row r="6" spans="1:23" ht="13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1"/>
      <c r="W6" s="1"/>
    </row>
    <row r="7" spans="1:23" ht="13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1"/>
      <c r="W7" s="1"/>
    </row>
    <row r="8" spans="1:23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"/>
      <c r="W8" s="1"/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3</v>
      </c>
      <c r="N9" s="19" t="s">
        <v>4</v>
      </c>
      <c r="O9" s="20" t="s">
        <v>5</v>
      </c>
      <c r="P9" s="18" t="s">
        <v>6</v>
      </c>
      <c r="Q9" s="19" t="s">
        <v>7</v>
      </c>
      <c r="R9" s="20" t="s">
        <v>8</v>
      </c>
      <c r="S9" s="18" t="s">
        <v>9</v>
      </c>
      <c r="T9" s="19" t="s">
        <v>10</v>
      </c>
      <c r="U9" s="20" t="s">
        <v>11</v>
      </c>
      <c r="V9" s="1"/>
      <c r="W9" s="1"/>
    </row>
    <row r="10" spans="1:23" ht="33.75" customHeight="1">
      <c r="A10" s="21">
        <v>-1</v>
      </c>
      <c r="B10" s="22"/>
      <c r="C10" s="23" t="s">
        <v>12</v>
      </c>
      <c r="D10" s="23"/>
      <c r="E10" s="23"/>
      <c r="F10" s="23"/>
      <c r="G10" s="24"/>
      <c r="H10" s="24"/>
      <c r="I10" s="24"/>
      <c r="J10" s="24"/>
      <c r="K10" s="24"/>
      <c r="L10" s="25"/>
      <c r="M10" s="313" t="str">
        <f>VLOOKUP(M48,status,2)</f>
        <v>MARRIED FILING JOINT</v>
      </c>
      <c r="N10" s="314"/>
      <c r="O10" s="315"/>
      <c r="P10" s="313" t="str">
        <f>VLOOKUP(P48,status,2)</f>
        <v>HEAD OF HOUSEHOLD</v>
      </c>
      <c r="Q10" s="314"/>
      <c r="R10" s="315"/>
      <c r="S10" s="313" t="s">
        <v>13</v>
      </c>
      <c r="T10" s="314"/>
      <c r="U10" s="315"/>
      <c r="V10" s="1"/>
      <c r="W10" s="1"/>
    </row>
    <row r="11" spans="1:23" ht="6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8"/>
      <c r="P11" s="27"/>
      <c r="Q11" s="26"/>
      <c r="R11" s="28"/>
      <c r="S11" s="27"/>
      <c r="T11" s="26"/>
      <c r="U11" s="28"/>
      <c r="V11" s="1"/>
      <c r="W11" s="1"/>
    </row>
    <row r="12" spans="1:23" ht="12.75">
      <c r="A12" s="2">
        <f>A10-1</f>
        <v>-2</v>
      </c>
      <c r="B12" s="3"/>
      <c r="C12" s="3" t="s">
        <v>14</v>
      </c>
      <c r="D12" s="3"/>
      <c r="E12" s="3"/>
      <c r="F12" s="3"/>
      <c r="G12" s="3"/>
      <c r="H12" s="29"/>
      <c r="I12" s="3"/>
      <c r="J12" s="3"/>
      <c r="K12" s="3"/>
      <c r="L12" s="3"/>
      <c r="M12" s="169">
        <f>'Historic Indexed Numbers'!G59</f>
        <v>32000</v>
      </c>
      <c r="N12" s="170">
        <f>'Historic Indexed Numbers'!G60</f>
        <v>34500</v>
      </c>
      <c r="O12" s="170">
        <f>'Historic Indexed Numbers'!G61</f>
        <v>53000</v>
      </c>
      <c r="P12" s="169">
        <f>'Historic Indexed Numbers'!I59</f>
        <v>24000</v>
      </c>
      <c r="Q12" s="170">
        <f>'Historic Indexed Numbers'!I60</f>
        <v>25875</v>
      </c>
      <c r="R12" s="170">
        <f>'Historic Indexed Numbers'!I61</f>
        <v>39750</v>
      </c>
      <c r="S12" s="169">
        <f>'Historic Indexed Numbers'!K59</f>
        <v>16000</v>
      </c>
      <c r="T12" s="170">
        <f>'Historic Indexed Numbers'!K60</f>
        <v>17250</v>
      </c>
      <c r="U12" s="171">
        <f>'Historic Indexed Numbers'!K61</f>
        <v>26500</v>
      </c>
      <c r="V12" s="1"/>
      <c r="W12" s="1"/>
    </row>
    <row r="13" spans="1:21" ht="6" customHeight="1">
      <c r="A13" s="2"/>
      <c r="B13" s="3"/>
      <c r="C13" s="3"/>
      <c r="D13" s="3"/>
      <c r="E13" s="3"/>
      <c r="F13" s="3"/>
      <c r="G13" s="3"/>
      <c r="H13" s="29"/>
      <c r="I13" s="3"/>
      <c r="J13" s="3"/>
      <c r="K13" s="3"/>
      <c r="L13" s="3"/>
      <c r="M13" s="30"/>
      <c r="N13" s="31"/>
      <c r="O13" s="32"/>
      <c r="P13" s="30"/>
      <c r="Q13" s="31"/>
      <c r="R13" s="32"/>
      <c r="S13" s="30"/>
      <c r="T13" s="31"/>
      <c r="U13" s="32"/>
    </row>
    <row r="14" spans="1:21" ht="12.75">
      <c r="A14" s="2">
        <f>A12-1</f>
        <v>-3</v>
      </c>
      <c r="B14" s="3"/>
      <c r="C14" s="3" t="s">
        <v>15</v>
      </c>
      <c r="D14" s="3"/>
      <c r="E14" s="3"/>
      <c r="F14" s="3"/>
      <c r="G14" s="3"/>
      <c r="J14" s="306">
        <v>10</v>
      </c>
      <c r="K14" s="306"/>
      <c r="L14" s="33" t="str">
        <f>"/ WK"</f>
        <v>/ WK</v>
      </c>
      <c r="M14" s="30">
        <f aca="true" t="shared" si="0" ref="M14:U14">52*$J$14</f>
        <v>520</v>
      </c>
      <c r="N14" s="31">
        <f t="shared" si="0"/>
        <v>520</v>
      </c>
      <c r="O14" s="31">
        <f t="shared" si="0"/>
        <v>520</v>
      </c>
      <c r="P14" s="30">
        <f t="shared" si="0"/>
        <v>520</v>
      </c>
      <c r="Q14" s="31">
        <f t="shared" si="0"/>
        <v>520</v>
      </c>
      <c r="R14" s="31">
        <f t="shared" si="0"/>
        <v>520</v>
      </c>
      <c r="S14" s="30">
        <f t="shared" si="0"/>
        <v>520</v>
      </c>
      <c r="T14" s="31">
        <f t="shared" si="0"/>
        <v>520</v>
      </c>
      <c r="U14" s="32">
        <f t="shared" si="0"/>
        <v>520</v>
      </c>
    </row>
    <row r="15" spans="1:23" ht="12.75">
      <c r="A15" s="2">
        <f>A14-1</f>
        <v>-4</v>
      </c>
      <c r="B15" s="3"/>
      <c r="C15" s="3" t="s">
        <v>16</v>
      </c>
      <c r="D15" s="3"/>
      <c r="E15" s="3"/>
      <c r="F15" s="3"/>
      <c r="G15" s="3"/>
      <c r="H15" s="26"/>
      <c r="I15" s="316">
        <v>1</v>
      </c>
      <c r="J15" s="316"/>
      <c r="K15" s="127" t="s">
        <v>17</v>
      </c>
      <c r="L15" s="33">
        <f>A14</f>
        <v>-3</v>
      </c>
      <c r="M15" s="30">
        <f aca="true" t="shared" si="1" ref="M15:U15">$I15*M14</f>
        <v>520</v>
      </c>
      <c r="N15" s="31">
        <f t="shared" si="1"/>
        <v>520</v>
      </c>
      <c r="O15" s="32">
        <f t="shared" si="1"/>
        <v>520</v>
      </c>
      <c r="P15" s="30">
        <f t="shared" si="1"/>
        <v>520</v>
      </c>
      <c r="Q15" s="31">
        <f t="shared" si="1"/>
        <v>520</v>
      </c>
      <c r="R15" s="32">
        <f t="shared" si="1"/>
        <v>520</v>
      </c>
      <c r="S15" s="30">
        <f t="shared" si="1"/>
        <v>520</v>
      </c>
      <c r="T15" s="31">
        <f t="shared" si="1"/>
        <v>520</v>
      </c>
      <c r="U15" s="32">
        <f t="shared" si="1"/>
        <v>520</v>
      </c>
      <c r="W15" s="126">
        <f>I15*100</f>
        <v>100</v>
      </c>
    </row>
    <row r="16" spans="1:21" ht="6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0"/>
      <c r="N16" s="31"/>
      <c r="O16" s="32"/>
      <c r="P16" s="30"/>
      <c r="Q16" s="31"/>
      <c r="R16" s="32"/>
      <c r="S16" s="30"/>
      <c r="T16" s="31"/>
      <c r="U16" s="32"/>
    </row>
    <row r="17" spans="1:21" ht="12.75">
      <c r="A17" s="2">
        <f>A15-1</f>
        <v>-5</v>
      </c>
      <c r="B17" s="3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4">
        <f aca="true" t="shared" si="2" ref="M17:U17">HLOOKUP(M12,$M$52:$V$57,M48+3,TRUE)</f>
        <v>0.5</v>
      </c>
      <c r="N17" s="35">
        <f t="shared" si="2"/>
        <v>0.2</v>
      </c>
      <c r="O17" s="35">
        <f t="shared" si="2"/>
        <v>0.1</v>
      </c>
      <c r="P17" s="34">
        <f t="shared" si="2"/>
        <v>0.5</v>
      </c>
      <c r="Q17" s="35">
        <f t="shared" si="2"/>
        <v>0.2</v>
      </c>
      <c r="R17" s="35">
        <f t="shared" si="2"/>
        <v>0.1</v>
      </c>
      <c r="S17" s="34">
        <f t="shared" si="2"/>
        <v>0.5</v>
      </c>
      <c r="T17" s="35">
        <f t="shared" si="2"/>
        <v>0.2</v>
      </c>
      <c r="U17" s="36">
        <f t="shared" si="2"/>
        <v>0.1</v>
      </c>
    </row>
    <row r="18" spans="1:21" ht="6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0"/>
      <c r="N18" s="31"/>
      <c r="O18" s="32"/>
      <c r="P18" s="30"/>
      <c r="Q18" s="31"/>
      <c r="R18" s="32"/>
      <c r="S18" s="30"/>
      <c r="T18" s="31"/>
      <c r="U18" s="32"/>
    </row>
    <row r="19" spans="1:21" ht="12.75">
      <c r="A19" s="2">
        <f>A17-1</f>
        <v>-6</v>
      </c>
      <c r="B19" s="3"/>
      <c r="C19" s="3" t="s">
        <v>19</v>
      </c>
      <c r="D19" s="3"/>
      <c r="E19" s="3"/>
      <c r="F19" s="3"/>
      <c r="G19" s="3"/>
      <c r="H19" s="3"/>
      <c r="I19" s="3"/>
      <c r="J19" s="3"/>
      <c r="K19" s="3"/>
      <c r="L19" s="37" t="s">
        <v>20</v>
      </c>
      <c r="M19" s="30">
        <f aca="true" t="shared" si="3" ref="M19:U19">M14*$P$34</f>
        <v>104</v>
      </c>
      <c r="N19" s="31">
        <f t="shared" si="3"/>
        <v>104</v>
      </c>
      <c r="O19" s="32">
        <f t="shared" si="3"/>
        <v>104</v>
      </c>
      <c r="P19" s="30">
        <f t="shared" si="3"/>
        <v>104</v>
      </c>
      <c r="Q19" s="31">
        <f t="shared" si="3"/>
        <v>104</v>
      </c>
      <c r="R19" s="32">
        <f t="shared" si="3"/>
        <v>104</v>
      </c>
      <c r="S19" s="30">
        <f t="shared" si="3"/>
        <v>104</v>
      </c>
      <c r="T19" s="31">
        <f t="shared" si="3"/>
        <v>104</v>
      </c>
      <c r="U19" s="32">
        <f t="shared" si="3"/>
        <v>104</v>
      </c>
    </row>
    <row r="20" spans="1:21" ht="12.75">
      <c r="A20" s="2">
        <f>A19-1</f>
        <v>-7</v>
      </c>
      <c r="B20" s="3"/>
      <c r="C20" s="3"/>
      <c r="D20" s="26"/>
      <c r="E20" s="3"/>
      <c r="F20" s="3"/>
      <c r="G20" s="3"/>
      <c r="H20" s="3"/>
      <c r="I20" s="3"/>
      <c r="J20" s="3"/>
      <c r="K20" s="3"/>
      <c r="L20" s="37" t="s">
        <v>21</v>
      </c>
      <c r="M20" s="30">
        <f aca="true" t="shared" si="4" ref="M20:U20">M17*MIN(M14,2000)</f>
        <v>260</v>
      </c>
      <c r="N20" s="31">
        <f t="shared" si="4"/>
        <v>104</v>
      </c>
      <c r="O20" s="32">
        <f t="shared" si="4"/>
        <v>52</v>
      </c>
      <c r="P20" s="30">
        <f t="shared" si="4"/>
        <v>260</v>
      </c>
      <c r="Q20" s="31">
        <f t="shared" si="4"/>
        <v>104</v>
      </c>
      <c r="R20" s="32">
        <f t="shared" si="4"/>
        <v>52</v>
      </c>
      <c r="S20" s="30">
        <f t="shared" si="4"/>
        <v>260</v>
      </c>
      <c r="T20" s="31">
        <f t="shared" si="4"/>
        <v>104</v>
      </c>
      <c r="U20" s="32">
        <f t="shared" si="4"/>
        <v>52</v>
      </c>
    </row>
    <row r="21" spans="1:21" ht="6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0"/>
      <c r="N21" s="31"/>
      <c r="O21" s="32"/>
      <c r="P21" s="30"/>
      <c r="Q21" s="31"/>
      <c r="R21" s="32"/>
      <c r="S21" s="30"/>
      <c r="T21" s="31"/>
      <c r="U21" s="32"/>
    </row>
    <row r="22" spans="1:21" ht="12.75">
      <c r="A22" s="2">
        <f>A20-1</f>
        <v>-8</v>
      </c>
      <c r="B22" s="3"/>
      <c r="C22" s="3" t="s">
        <v>22</v>
      </c>
      <c r="D22" s="3"/>
      <c r="E22" s="3"/>
      <c r="F22" s="3"/>
      <c r="G22" s="3"/>
      <c r="H22" s="3"/>
      <c r="I22" s="3"/>
      <c r="J22" s="3"/>
      <c r="K22" s="3"/>
      <c r="L22" s="3"/>
      <c r="M22" s="30"/>
      <c r="N22" s="31"/>
      <c r="O22" s="32"/>
      <c r="P22" s="30"/>
      <c r="Q22" s="31"/>
      <c r="R22" s="32"/>
      <c r="S22" s="30"/>
      <c r="T22" s="31"/>
      <c r="U22" s="32"/>
    </row>
    <row r="23" spans="1:21" ht="12.75">
      <c r="A23" s="2">
        <f>A22-1</f>
        <v>-9</v>
      </c>
      <c r="B23" s="3"/>
      <c r="C23" s="3"/>
      <c r="D23" s="3" t="s">
        <v>23</v>
      </c>
      <c r="E23" s="3"/>
      <c r="F23" s="3"/>
      <c r="G23" s="3"/>
      <c r="H23" s="33">
        <f>A14</f>
        <v>-3</v>
      </c>
      <c r="I23" s="33" t="str">
        <f>"-"</f>
        <v>-</v>
      </c>
      <c r="J23" s="33">
        <f>A19</f>
        <v>-6</v>
      </c>
      <c r="K23" s="33" t="str">
        <f>"-"</f>
        <v>-</v>
      </c>
      <c r="L23" s="33">
        <f>A20</f>
        <v>-7</v>
      </c>
      <c r="M23" s="30">
        <f aca="true" t="shared" si="5" ref="M23:U23">M14-M19-M20</f>
        <v>156</v>
      </c>
      <c r="N23" s="31">
        <f t="shared" si="5"/>
        <v>312</v>
      </c>
      <c r="O23" s="32">
        <f t="shared" si="5"/>
        <v>364</v>
      </c>
      <c r="P23" s="30">
        <f t="shared" si="5"/>
        <v>156</v>
      </c>
      <c r="Q23" s="31">
        <f t="shared" si="5"/>
        <v>312</v>
      </c>
      <c r="R23" s="32">
        <f t="shared" si="5"/>
        <v>364</v>
      </c>
      <c r="S23" s="30">
        <f t="shared" si="5"/>
        <v>156</v>
      </c>
      <c r="T23" s="31">
        <f t="shared" si="5"/>
        <v>312</v>
      </c>
      <c r="U23" s="32">
        <f t="shared" si="5"/>
        <v>364</v>
      </c>
    </row>
    <row r="24" spans="1:21" ht="12.75">
      <c r="A24" s="2">
        <f>A23-1</f>
        <v>-10</v>
      </c>
      <c r="B24" s="3"/>
      <c r="C24" s="3"/>
      <c r="D24" s="3" t="s">
        <v>24</v>
      </c>
      <c r="E24" s="3"/>
      <c r="F24" s="3"/>
      <c r="G24" s="3"/>
      <c r="H24" s="33">
        <f>A23</f>
        <v>-9</v>
      </c>
      <c r="I24" s="38" t="s">
        <v>25</v>
      </c>
      <c r="J24" s="38">
        <v>52</v>
      </c>
      <c r="K24" s="3"/>
      <c r="L24" s="3"/>
      <c r="M24" s="39">
        <f aca="true" t="shared" si="6" ref="M24:U24">M23/52</f>
        <v>3</v>
      </c>
      <c r="N24" s="40">
        <f t="shared" si="6"/>
        <v>6</v>
      </c>
      <c r="O24" s="41">
        <f t="shared" si="6"/>
        <v>7</v>
      </c>
      <c r="P24" s="39">
        <f t="shared" si="6"/>
        <v>3</v>
      </c>
      <c r="Q24" s="40">
        <f t="shared" si="6"/>
        <v>6</v>
      </c>
      <c r="R24" s="41">
        <f t="shared" si="6"/>
        <v>7</v>
      </c>
      <c r="S24" s="39">
        <f t="shared" si="6"/>
        <v>3</v>
      </c>
      <c r="T24" s="40">
        <f t="shared" si="6"/>
        <v>6</v>
      </c>
      <c r="U24" s="41">
        <f t="shared" si="6"/>
        <v>7</v>
      </c>
    </row>
    <row r="25" spans="1:21" ht="6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2"/>
      <c r="N25" s="43"/>
      <c r="O25" s="44"/>
      <c r="P25" s="42"/>
      <c r="Q25" s="43"/>
      <c r="R25" s="44"/>
      <c r="S25" s="42"/>
      <c r="T25" s="43"/>
      <c r="U25" s="44"/>
    </row>
    <row r="26" spans="1:21" ht="12.75">
      <c r="A26" s="2">
        <f>A24-1</f>
        <v>-11</v>
      </c>
      <c r="B26" s="3"/>
      <c r="C26" s="3" t="s">
        <v>26</v>
      </c>
      <c r="D26" s="3"/>
      <c r="E26" s="3"/>
      <c r="F26" s="3"/>
      <c r="G26" s="3" t="s">
        <v>23</v>
      </c>
      <c r="H26" s="3"/>
      <c r="I26" s="3"/>
      <c r="J26" s="33">
        <f>A14</f>
        <v>-3</v>
      </c>
      <c r="K26" s="38" t="str">
        <f>"+"</f>
        <v>+</v>
      </c>
      <c r="L26" s="33">
        <f>A15</f>
        <v>-4</v>
      </c>
      <c r="M26" s="30">
        <f aca="true" t="shared" si="7" ref="M26:U26">M14+M15</f>
        <v>1040</v>
      </c>
      <c r="N26" s="31">
        <f t="shared" si="7"/>
        <v>1040</v>
      </c>
      <c r="O26" s="32">
        <f t="shared" si="7"/>
        <v>1040</v>
      </c>
      <c r="P26" s="30">
        <f t="shared" si="7"/>
        <v>1040</v>
      </c>
      <c r="Q26" s="31">
        <f t="shared" si="7"/>
        <v>1040</v>
      </c>
      <c r="R26" s="32">
        <f t="shared" si="7"/>
        <v>1040</v>
      </c>
      <c r="S26" s="30">
        <f t="shared" si="7"/>
        <v>1040</v>
      </c>
      <c r="T26" s="31">
        <f t="shared" si="7"/>
        <v>1040</v>
      </c>
      <c r="U26" s="32">
        <f t="shared" si="7"/>
        <v>1040</v>
      </c>
    </row>
    <row r="27" spans="1:21" ht="12.75">
      <c r="A27" s="2"/>
      <c r="B27" s="3"/>
      <c r="C27" s="3"/>
      <c r="D27" s="3"/>
      <c r="E27" s="3"/>
      <c r="F27" s="3"/>
      <c r="G27" s="3" t="s">
        <v>27</v>
      </c>
      <c r="H27" s="3"/>
      <c r="I27" s="3"/>
      <c r="J27" s="33">
        <f>A26</f>
        <v>-11</v>
      </c>
      <c r="K27" s="38" t="s">
        <v>25</v>
      </c>
      <c r="L27" s="38">
        <v>52</v>
      </c>
      <c r="M27" s="39">
        <f aca="true" t="shared" si="8" ref="M27:U27">M26/52</f>
        <v>20</v>
      </c>
      <c r="N27" s="40">
        <f t="shared" si="8"/>
        <v>20</v>
      </c>
      <c r="O27" s="41">
        <f t="shared" si="8"/>
        <v>20</v>
      </c>
      <c r="P27" s="39">
        <f t="shared" si="8"/>
        <v>20</v>
      </c>
      <c r="Q27" s="40">
        <f t="shared" si="8"/>
        <v>20</v>
      </c>
      <c r="R27" s="41">
        <f t="shared" si="8"/>
        <v>20</v>
      </c>
      <c r="S27" s="39">
        <f t="shared" si="8"/>
        <v>20</v>
      </c>
      <c r="T27" s="40">
        <f t="shared" si="8"/>
        <v>20</v>
      </c>
      <c r="U27" s="41">
        <f t="shared" si="8"/>
        <v>20</v>
      </c>
    </row>
    <row r="28" spans="1:21" ht="6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0"/>
      <c r="N28" s="31"/>
      <c r="O28" s="32"/>
      <c r="P28" s="30"/>
      <c r="Q28" s="31"/>
      <c r="R28" s="32"/>
      <c r="S28" s="30"/>
      <c r="T28" s="31"/>
      <c r="U28" s="32"/>
    </row>
    <row r="29" spans="1:21" ht="12.75">
      <c r="A29" s="2">
        <f>A26-1</f>
        <v>-12</v>
      </c>
      <c r="B29" s="3"/>
      <c r="C29" s="3" t="s">
        <v>28</v>
      </c>
      <c r="D29" s="3"/>
      <c r="E29" s="3"/>
      <c r="F29" s="3"/>
      <c r="G29" s="3"/>
      <c r="H29" s="3"/>
      <c r="I29" s="3"/>
      <c r="J29" s="3"/>
      <c r="K29" s="3"/>
      <c r="L29" s="3"/>
      <c r="M29" s="30"/>
      <c r="N29" s="31"/>
      <c r="O29" s="32"/>
      <c r="P29" s="30"/>
      <c r="Q29" s="31"/>
      <c r="R29" s="32"/>
      <c r="S29" s="30"/>
      <c r="T29" s="31"/>
      <c r="U29" s="32"/>
    </row>
    <row r="30" spans="1:21" ht="12.75">
      <c r="A30" s="2"/>
      <c r="B30" s="3"/>
      <c r="C30" s="3"/>
      <c r="D30" s="37"/>
      <c r="E30" s="3"/>
      <c r="F30" s="3"/>
      <c r="G30" s="3"/>
      <c r="H30" s="3"/>
      <c r="I30" s="3"/>
      <c r="J30" s="3"/>
      <c r="K30" s="3"/>
      <c r="L30" s="37" t="s">
        <v>29</v>
      </c>
      <c r="M30" s="45">
        <f aca="true" t="shared" si="9" ref="M30:U30">M26/M23-1</f>
        <v>5.666666666666667</v>
      </c>
      <c r="N30" s="46">
        <f t="shared" si="9"/>
        <v>2.3333333333333335</v>
      </c>
      <c r="O30" s="47">
        <f t="shared" si="9"/>
        <v>1.8571428571428572</v>
      </c>
      <c r="P30" s="45">
        <f t="shared" si="9"/>
        <v>5.666666666666667</v>
      </c>
      <c r="Q30" s="46">
        <f t="shared" si="9"/>
        <v>2.3333333333333335</v>
      </c>
      <c r="R30" s="47">
        <f t="shared" si="9"/>
        <v>1.8571428571428572</v>
      </c>
      <c r="S30" s="45">
        <f t="shared" si="9"/>
        <v>5.666666666666667</v>
      </c>
      <c r="T30" s="46">
        <f t="shared" si="9"/>
        <v>2.3333333333333335</v>
      </c>
      <c r="U30" s="47">
        <f t="shared" si="9"/>
        <v>1.8571428571428572</v>
      </c>
    </row>
    <row r="31" spans="1:21" ht="6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9"/>
      <c r="O31" s="51"/>
      <c r="P31" s="52"/>
      <c r="Q31" s="49"/>
      <c r="R31" s="51"/>
      <c r="S31" s="52"/>
      <c r="T31" s="49"/>
      <c r="U31" s="51"/>
    </row>
    <row r="32" spans="1:28" ht="9.7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>
        <f aca="true" t="shared" si="10" ref="M32:U32">IF(OR(M17&lt;M60,M17&gt;M60),"PROBLEM","")</f>
      </c>
      <c r="N32" s="55">
        <f t="shared" si="10"/>
      </c>
      <c r="O32" s="55">
        <f t="shared" si="10"/>
      </c>
      <c r="P32" s="55">
        <f t="shared" si="10"/>
      </c>
      <c r="Q32" s="55">
        <f t="shared" si="10"/>
      </c>
      <c r="R32" s="55">
        <f t="shared" si="10"/>
      </c>
      <c r="S32" s="55">
        <f t="shared" si="10"/>
      </c>
      <c r="T32" s="55">
        <f t="shared" si="10"/>
      </c>
      <c r="U32" s="56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58" t="s">
        <v>30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59"/>
      <c r="O33" s="59"/>
      <c r="P33" s="59"/>
      <c r="Q33" s="59"/>
      <c r="R33" s="59"/>
      <c r="S33" s="59"/>
      <c r="T33" s="59"/>
      <c r="U33" s="61"/>
      <c r="V33" s="57"/>
      <c r="W33" s="57"/>
      <c r="X33" s="57"/>
      <c r="Y33" s="57"/>
      <c r="Z33" s="57"/>
      <c r="AA33" s="57"/>
      <c r="AB33" s="57"/>
    </row>
    <row r="34" spans="1:28" ht="12.75">
      <c r="A34" s="62">
        <v>1</v>
      </c>
      <c r="B34" s="59"/>
      <c r="C34" s="59" t="s">
        <v>31</v>
      </c>
      <c r="D34" s="59"/>
      <c r="E34" s="59"/>
      <c r="F34" s="59"/>
      <c r="G34" s="59"/>
      <c r="H34" s="26"/>
      <c r="I34" s="26"/>
      <c r="J34" s="63"/>
      <c r="K34" s="26"/>
      <c r="L34" s="26"/>
      <c r="M34" s="60"/>
      <c r="N34" s="63"/>
      <c r="O34" s="59"/>
      <c r="P34" s="64">
        <v>0.2</v>
      </c>
      <c r="Q34" s="65" t="s">
        <v>32</v>
      </c>
      <c r="R34" s="59"/>
      <c r="S34" s="59"/>
      <c r="T34" s="59"/>
      <c r="U34" s="66"/>
      <c r="V34" s="57"/>
      <c r="W34" s="57"/>
      <c r="X34" s="57"/>
      <c r="Y34" s="57"/>
      <c r="Z34" s="57"/>
      <c r="AA34" s="57"/>
      <c r="AB34" s="57"/>
    </row>
    <row r="35" spans="1:28" ht="12.75">
      <c r="A35" s="62">
        <v>2</v>
      </c>
      <c r="B35" s="59"/>
      <c r="C35" s="59" t="s">
        <v>33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57"/>
      <c r="W35" s="57"/>
      <c r="X35" s="57"/>
      <c r="Y35" s="57"/>
      <c r="Z35" s="57"/>
      <c r="AA35" s="57"/>
      <c r="AB35" s="57"/>
    </row>
    <row r="36" spans="1:28" ht="12.75">
      <c r="A36" s="62">
        <v>3</v>
      </c>
      <c r="B36" s="59"/>
      <c r="C36" s="59" t="s">
        <v>34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57"/>
      <c r="W36" s="57"/>
      <c r="X36" s="57"/>
      <c r="Y36" s="57"/>
      <c r="Z36" s="57"/>
      <c r="AA36" s="57"/>
      <c r="AB36" s="57"/>
    </row>
    <row r="37" spans="1:28" ht="12.75">
      <c r="A37" s="62">
        <v>4</v>
      </c>
      <c r="B37" s="59"/>
      <c r="C37" s="59" t="s">
        <v>35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57"/>
      <c r="W37" s="57"/>
      <c r="X37" s="57"/>
      <c r="Y37" s="57"/>
      <c r="Z37" s="57"/>
      <c r="AA37" s="57"/>
      <c r="AB37" s="57"/>
    </row>
    <row r="38" spans="1:28" ht="12.75">
      <c r="A38" s="62">
        <v>5</v>
      </c>
      <c r="B38" s="59"/>
      <c r="C38" s="59" t="s">
        <v>36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57"/>
      <c r="W38" s="57"/>
      <c r="X38" s="57"/>
      <c r="Y38" s="57"/>
      <c r="Z38" s="57"/>
      <c r="AA38" s="57"/>
      <c r="AB38" s="57"/>
    </row>
    <row r="39" spans="1:28" ht="12.75">
      <c r="A39" s="62">
        <v>6</v>
      </c>
      <c r="B39" s="59"/>
      <c r="C39" s="59" t="s">
        <v>37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57"/>
      <c r="W39" s="57"/>
      <c r="X39" s="57"/>
      <c r="Y39" s="57"/>
      <c r="Z39" s="57"/>
      <c r="AA39" s="57"/>
      <c r="AB39" s="57"/>
    </row>
    <row r="40" spans="1:28" ht="12.75">
      <c r="A40" s="62"/>
      <c r="B40" s="59"/>
      <c r="C40" s="59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5" t="s">
        <v>38</v>
      </c>
      <c r="U40" s="119">
        <f>K51</f>
        <v>39452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69"/>
      <c r="B41" s="70"/>
      <c r="C41" s="70"/>
      <c r="D41" s="70"/>
      <c r="E41" s="70"/>
      <c r="F41" s="70"/>
      <c r="G41" s="70"/>
      <c r="H41" s="70"/>
      <c r="I41" s="70"/>
      <c r="J41" s="71"/>
      <c r="K41" s="72"/>
      <c r="L41" s="72"/>
      <c r="M41" s="73"/>
      <c r="N41" s="70"/>
      <c r="O41" s="70"/>
      <c r="P41" s="70"/>
      <c r="Q41" s="70"/>
      <c r="R41" s="70"/>
      <c r="S41" s="70"/>
      <c r="T41" s="70"/>
      <c r="U41" s="74"/>
      <c r="V41" s="57"/>
      <c r="W41" s="57"/>
      <c r="X41" s="57"/>
      <c r="Y41" s="57"/>
      <c r="Z41" s="57"/>
      <c r="AA41" s="57"/>
      <c r="AB41" s="57"/>
    </row>
    <row r="42" spans="1:28" ht="6" customHeight="1">
      <c r="A42" s="75"/>
      <c r="B42" s="59"/>
      <c r="C42" s="59"/>
      <c r="D42" s="59"/>
      <c r="E42" s="59"/>
      <c r="F42" s="59"/>
      <c r="G42" s="59"/>
      <c r="H42" s="59"/>
      <c r="I42" s="59"/>
      <c r="J42" s="63"/>
      <c r="K42" s="76"/>
      <c r="L42" s="76"/>
      <c r="M42" s="60"/>
      <c r="N42" s="59"/>
      <c r="O42" s="59"/>
      <c r="P42" s="59"/>
      <c r="Q42" s="59"/>
      <c r="R42" s="59"/>
      <c r="S42" s="59"/>
      <c r="T42" s="59"/>
      <c r="U42" s="59"/>
      <c r="V42" s="57"/>
      <c r="W42" s="57"/>
      <c r="X42" s="57"/>
      <c r="Y42" s="57"/>
      <c r="Z42" s="57"/>
      <c r="AA42" s="57"/>
      <c r="AB42" s="57"/>
    </row>
    <row r="43" spans="1:28" ht="6" customHeight="1">
      <c r="A43" s="75"/>
      <c r="B43" s="59"/>
      <c r="C43" s="59"/>
      <c r="D43" s="59"/>
      <c r="E43" s="59"/>
      <c r="F43" s="59"/>
      <c r="G43" s="59"/>
      <c r="H43" s="59"/>
      <c r="I43" s="59"/>
      <c r="J43" s="63"/>
      <c r="K43" s="76"/>
      <c r="L43" s="76"/>
      <c r="M43" s="60"/>
      <c r="N43" s="59"/>
      <c r="O43" s="59"/>
      <c r="P43" s="59"/>
      <c r="Q43" s="59"/>
      <c r="R43" s="59"/>
      <c r="S43" s="59"/>
      <c r="T43" s="59"/>
      <c r="U43" s="59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120" t="s">
        <v>39</v>
      </c>
      <c r="B44" s="121"/>
      <c r="C44" s="121"/>
      <c r="D44" s="121"/>
      <c r="E44" s="121"/>
      <c r="F44" s="121"/>
      <c r="G44" s="121"/>
      <c r="H44" s="121"/>
      <c r="I44" s="121"/>
      <c r="J44" s="122"/>
      <c r="K44" s="123"/>
      <c r="L44" s="123"/>
      <c r="M44" s="124"/>
      <c r="N44" s="125"/>
      <c r="O44" s="125"/>
      <c r="P44" s="125"/>
      <c r="Q44" s="125"/>
      <c r="R44" s="125"/>
      <c r="S44" s="125"/>
      <c r="T44" s="125"/>
      <c r="U44" s="125"/>
      <c r="V44" s="57"/>
      <c r="W44" s="57"/>
      <c r="X44" s="57"/>
      <c r="Y44" s="57"/>
      <c r="Z44" s="57"/>
      <c r="AA44" s="57"/>
      <c r="AB44" s="57"/>
    </row>
    <row r="45" spans="1:21" ht="12.75">
      <c r="A45" s="81" t="s">
        <v>40</v>
      </c>
      <c r="B45" s="82"/>
      <c r="C45" s="82"/>
      <c r="D45" s="82"/>
      <c r="E45" s="82"/>
      <c r="F45" s="82"/>
      <c r="G45" s="82"/>
      <c r="H45" s="82"/>
      <c r="I45" s="82"/>
      <c r="J45" s="82"/>
      <c r="K45" s="83"/>
      <c r="L45" s="83"/>
      <c r="M45" s="84"/>
      <c r="N45" s="82"/>
      <c r="O45" s="82"/>
      <c r="P45" s="82"/>
      <c r="Q45" s="82"/>
      <c r="R45" s="82"/>
      <c r="S45" s="82"/>
      <c r="T45" s="82"/>
      <c r="U45" s="85" t="s">
        <v>51</v>
      </c>
    </row>
    <row r="46" spans="1:21" ht="12.75">
      <c r="A46" s="81" t="s">
        <v>41</v>
      </c>
      <c r="B46" s="82"/>
      <c r="C46" s="82"/>
      <c r="D46" s="82"/>
      <c r="E46" s="82"/>
      <c r="F46" s="128" t="s">
        <v>53</v>
      </c>
      <c r="G46" s="82"/>
      <c r="H46" s="82"/>
      <c r="I46" s="82"/>
      <c r="J46" s="82"/>
      <c r="K46" s="83"/>
      <c r="L46" s="83"/>
      <c r="M46" s="84"/>
      <c r="N46" s="82"/>
      <c r="O46" s="82"/>
      <c r="P46" s="82"/>
      <c r="Q46" s="82"/>
      <c r="R46" s="82"/>
      <c r="S46" s="82"/>
      <c r="T46" s="82"/>
      <c r="U46" s="8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 t="s">
        <v>54</v>
      </c>
      <c r="I50" s="91"/>
      <c r="J50" s="91"/>
      <c r="K50" s="319">
        <v>2008</v>
      </c>
      <c r="L50" s="319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138" t="s">
        <v>74</v>
      </c>
      <c r="I51" s="3"/>
      <c r="J51" s="3"/>
      <c r="K51" s="318">
        <v>39452</v>
      </c>
      <c r="L51" s="318"/>
      <c r="M51" s="139"/>
      <c r="N51" s="139"/>
      <c r="O51" s="139"/>
      <c r="P51" s="139"/>
      <c r="Q51" s="139"/>
      <c r="R51" s="139"/>
      <c r="S51" s="139"/>
      <c r="T51" s="139"/>
      <c r="U51" s="38"/>
      <c r="V51" s="140"/>
    </row>
    <row r="52" spans="1:22" ht="12.75">
      <c r="A52" s="86"/>
      <c r="B52" s="87"/>
      <c r="C52" s="87"/>
      <c r="D52" s="87"/>
      <c r="E52" s="87"/>
      <c r="F52" s="87"/>
      <c r="G52" s="87"/>
      <c r="H52" s="95" t="s">
        <v>44</v>
      </c>
      <c r="I52" s="96" t="s">
        <v>45</v>
      </c>
      <c r="J52" s="97"/>
      <c r="K52" s="97"/>
      <c r="L52" s="97"/>
      <c r="M52" s="98">
        <v>0</v>
      </c>
      <c r="N52" s="99">
        <f aca="true" t="shared" si="11" ref="N52:V52">M53+1</f>
        <v>16001</v>
      </c>
      <c r="O52" s="99">
        <f t="shared" si="11"/>
        <v>17251</v>
      </c>
      <c r="P52" s="99">
        <f t="shared" si="11"/>
        <v>24001</v>
      </c>
      <c r="Q52" s="99">
        <f t="shared" si="11"/>
        <v>25876</v>
      </c>
      <c r="R52" s="99">
        <f t="shared" si="11"/>
        <v>26501</v>
      </c>
      <c r="S52" s="99">
        <f t="shared" si="11"/>
        <v>32001</v>
      </c>
      <c r="T52" s="99">
        <f t="shared" si="11"/>
        <v>34501</v>
      </c>
      <c r="U52" s="99">
        <f t="shared" si="11"/>
        <v>39751</v>
      </c>
      <c r="V52" s="100">
        <f t="shared" si="11"/>
        <v>53001</v>
      </c>
    </row>
    <row r="53" spans="1:22" ht="12.75">
      <c r="A53" s="86"/>
      <c r="B53" s="87"/>
      <c r="C53" s="87"/>
      <c r="D53" s="87"/>
      <c r="E53" s="87"/>
      <c r="F53" s="87"/>
      <c r="G53" s="130" t="s">
        <v>55</v>
      </c>
      <c r="H53" s="101"/>
      <c r="I53" s="97"/>
      <c r="J53" s="97"/>
      <c r="K53" s="97"/>
      <c r="L53" s="97"/>
      <c r="M53" s="129">
        <v>16000</v>
      </c>
      <c r="N53" s="129">
        <v>17250</v>
      </c>
      <c r="O53" s="129">
        <v>24000</v>
      </c>
      <c r="P53" s="129">
        <v>25875</v>
      </c>
      <c r="Q53" s="129">
        <v>26500</v>
      </c>
      <c r="R53" s="129">
        <v>32000</v>
      </c>
      <c r="S53" s="129">
        <v>34500</v>
      </c>
      <c r="T53" s="129">
        <v>39750</v>
      </c>
      <c r="U53" s="129">
        <v>53000</v>
      </c>
      <c r="V53" s="100">
        <v>999999</v>
      </c>
    </row>
    <row r="54" spans="1:22" ht="12.75">
      <c r="A54" s="86"/>
      <c r="B54" s="87"/>
      <c r="C54" s="87"/>
      <c r="D54" s="87"/>
      <c r="E54" s="87"/>
      <c r="F54" s="87"/>
      <c r="G54" s="87"/>
      <c r="H54" s="101"/>
      <c r="I54" s="97"/>
      <c r="J54" s="97"/>
      <c r="K54" s="97"/>
      <c r="L54" s="97"/>
      <c r="M54" s="102"/>
      <c r="N54" s="102"/>
      <c r="O54" s="102"/>
      <c r="P54" s="102"/>
      <c r="Q54" s="102"/>
      <c r="R54" s="102"/>
      <c r="S54" s="102"/>
      <c r="T54" s="102"/>
      <c r="U54" s="102"/>
      <c r="V54" s="103"/>
    </row>
    <row r="55" spans="1:22" ht="12.75">
      <c r="A55" s="86"/>
      <c r="B55" s="87"/>
      <c r="C55" s="87"/>
      <c r="D55" s="87"/>
      <c r="E55" s="87"/>
      <c r="F55" s="87"/>
      <c r="G55" s="87"/>
      <c r="H55" s="104">
        <v>1</v>
      </c>
      <c r="I55" s="97" t="s">
        <v>46</v>
      </c>
      <c r="J55" s="97"/>
      <c r="K55" s="97"/>
      <c r="L55" s="97"/>
      <c r="M55" s="131">
        <v>0.5</v>
      </c>
      <c r="N55" s="131">
        <v>0.5</v>
      </c>
      <c r="O55" s="131">
        <v>0.5</v>
      </c>
      <c r="P55" s="131">
        <v>0.5</v>
      </c>
      <c r="Q55" s="131">
        <v>0.5</v>
      </c>
      <c r="R55" s="132">
        <v>0.5</v>
      </c>
      <c r="S55" s="132">
        <v>0.2</v>
      </c>
      <c r="T55" s="131">
        <v>0.1</v>
      </c>
      <c r="U55" s="132">
        <v>0.1</v>
      </c>
      <c r="V55" s="107">
        <v>0</v>
      </c>
    </row>
    <row r="56" spans="1:22" ht="12.75">
      <c r="A56" s="86"/>
      <c r="B56" s="87"/>
      <c r="C56" s="87"/>
      <c r="D56" s="87"/>
      <c r="E56" s="87"/>
      <c r="F56" s="87"/>
      <c r="G56" s="87"/>
      <c r="H56" s="104">
        <v>2</v>
      </c>
      <c r="I56" s="97" t="s">
        <v>47</v>
      </c>
      <c r="J56" s="97"/>
      <c r="K56" s="97"/>
      <c r="L56" s="97"/>
      <c r="M56" s="131">
        <v>0.5</v>
      </c>
      <c r="N56" s="131">
        <v>0.5</v>
      </c>
      <c r="O56" s="132">
        <v>0.5</v>
      </c>
      <c r="P56" s="132">
        <v>0.2</v>
      </c>
      <c r="Q56" s="131">
        <v>0.1</v>
      </c>
      <c r="R56" s="131">
        <v>0.1</v>
      </c>
      <c r="S56" s="131">
        <v>0.1</v>
      </c>
      <c r="T56" s="132">
        <v>0.1</v>
      </c>
      <c r="U56" s="131">
        <v>0</v>
      </c>
      <c r="V56" s="107">
        <v>0</v>
      </c>
    </row>
    <row r="57" spans="1:22" ht="13.5" thickBot="1">
      <c r="A57" s="86"/>
      <c r="B57" s="87"/>
      <c r="C57" s="87"/>
      <c r="D57" s="87"/>
      <c r="E57" s="87"/>
      <c r="F57" s="87"/>
      <c r="G57" s="87"/>
      <c r="H57" s="108">
        <v>3</v>
      </c>
      <c r="I57" s="109" t="s">
        <v>48</v>
      </c>
      <c r="J57" s="109"/>
      <c r="K57" s="109"/>
      <c r="L57" s="109"/>
      <c r="M57" s="133">
        <v>0.5</v>
      </c>
      <c r="N57" s="133">
        <v>0.2</v>
      </c>
      <c r="O57" s="134">
        <v>0.1</v>
      </c>
      <c r="P57" s="134">
        <v>0.1</v>
      </c>
      <c r="Q57" s="133">
        <v>0.1</v>
      </c>
      <c r="R57" s="134">
        <v>0</v>
      </c>
      <c r="S57" s="134">
        <v>0</v>
      </c>
      <c r="T57" s="134">
        <v>0</v>
      </c>
      <c r="U57" s="134">
        <v>0</v>
      </c>
      <c r="V57" s="112">
        <v>0</v>
      </c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130" t="s">
        <v>56</v>
      </c>
      <c r="M60" s="113">
        <v>0.5</v>
      </c>
      <c r="N60" s="113">
        <v>0.2</v>
      </c>
      <c r="O60" s="113">
        <v>0.1</v>
      </c>
      <c r="P60" s="113">
        <v>0.5</v>
      </c>
      <c r="Q60" s="113">
        <v>0.2</v>
      </c>
      <c r="R60" s="113">
        <v>0.1</v>
      </c>
      <c r="S60" s="113">
        <v>0.5</v>
      </c>
      <c r="T60" s="113">
        <v>0.2</v>
      </c>
      <c r="U60" s="113">
        <v>0.1</v>
      </c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135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spans="1:21" ht="12.7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8"/>
      <c r="N348" s="87"/>
      <c r="O348" s="87"/>
      <c r="P348" s="87"/>
      <c r="Q348" s="87"/>
      <c r="R348" s="87"/>
      <c r="S348" s="87"/>
      <c r="T348" s="87"/>
      <c r="U348" s="87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</sheetData>
  <sheetProtection/>
  <mergeCells count="9">
    <mergeCell ref="A1:U1"/>
    <mergeCell ref="A5:U7"/>
    <mergeCell ref="M10:O10"/>
    <mergeCell ref="P10:R10"/>
    <mergeCell ref="S10:U10"/>
    <mergeCell ref="K51:L51"/>
    <mergeCell ref="K50:L50"/>
    <mergeCell ref="J14:K14"/>
    <mergeCell ref="I15:J15"/>
  </mergeCells>
  <hyperlinks>
    <hyperlink ref="F46" r:id="rId1" display="www.consultRMS.com"/>
  </hyperlinks>
  <printOptions/>
  <pageMargins left="0.75" right="0.5" top="0.5" bottom="0.5" header="0.5" footer="0.5"/>
  <pageSetup horizontalDpi="600" verticalDpi="600" orientation="landscape" r:id="rId2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747"/>
  <sheetViews>
    <sheetView zoomScalePageLayoutView="0" workbookViewId="0" topLeftCell="A1">
      <selection activeCell="A1" sqref="A1:U1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07" t="s">
        <v>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"/>
    </row>
    <row r="2" spans="1:23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1"/>
      <c r="W2" s="1"/>
    </row>
    <row r="3" spans="1:23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1</v>
      </c>
      <c r="U3" s="10">
        <f>K49</f>
        <v>2009</v>
      </c>
      <c r="V3" s="1"/>
      <c r="W3" s="1"/>
    </row>
    <row r="4" spans="1:23" ht="6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"/>
      <c r="W4" s="1"/>
    </row>
    <row r="5" spans="1:23" ht="13.5" customHeight="1">
      <c r="A5" s="310" t="str">
        <f>'2006 Without Match'!A5:U7</f>
        <v>Answer: Consider the following examples.  Here we show the "true cost" of saving as little as $10 per week --- the cost after accounting for a tax deduction and the tax credit.  Finally, we show what the deposit reflects, as if it were a "return on investment."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1"/>
      <c r="W5" s="1"/>
    </row>
    <row r="6" spans="1:23" ht="13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1"/>
      <c r="W6" s="1"/>
    </row>
    <row r="7" spans="1:23" ht="13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1"/>
      <c r="W7" s="1"/>
    </row>
    <row r="8" spans="1:23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"/>
      <c r="W8" s="1"/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3</v>
      </c>
      <c r="N9" s="19" t="s">
        <v>4</v>
      </c>
      <c r="O9" s="20" t="s">
        <v>5</v>
      </c>
      <c r="P9" s="18" t="s">
        <v>6</v>
      </c>
      <c r="Q9" s="19" t="s">
        <v>7</v>
      </c>
      <c r="R9" s="20" t="s">
        <v>8</v>
      </c>
      <c r="S9" s="18" t="s">
        <v>9</v>
      </c>
      <c r="T9" s="19" t="s">
        <v>10</v>
      </c>
      <c r="U9" s="20" t="s">
        <v>11</v>
      </c>
      <c r="V9" s="1"/>
      <c r="W9" s="1"/>
    </row>
    <row r="10" spans="1:23" ht="33.75" customHeight="1">
      <c r="A10" s="21">
        <v>-1</v>
      </c>
      <c r="B10" s="22"/>
      <c r="C10" s="23" t="s">
        <v>12</v>
      </c>
      <c r="D10" s="23"/>
      <c r="E10" s="23"/>
      <c r="F10" s="23"/>
      <c r="G10" s="24"/>
      <c r="H10" s="24"/>
      <c r="I10" s="24"/>
      <c r="J10" s="24"/>
      <c r="K10" s="24"/>
      <c r="L10" s="25"/>
      <c r="M10" s="313" t="str">
        <f>VLOOKUP(M47,status,2)</f>
        <v>MARRIED FILING JOINT</v>
      </c>
      <c r="N10" s="314"/>
      <c r="O10" s="315"/>
      <c r="P10" s="313" t="str">
        <f>VLOOKUP(P47,status,2)</f>
        <v>HEAD OF HOUSEHOLD</v>
      </c>
      <c r="Q10" s="314"/>
      <c r="R10" s="315"/>
      <c r="S10" s="313" t="s">
        <v>13</v>
      </c>
      <c r="T10" s="314"/>
      <c r="U10" s="315"/>
      <c r="V10" s="1"/>
      <c r="W10" s="1"/>
    </row>
    <row r="11" spans="1:23" ht="6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16"/>
      <c r="N11" s="117"/>
      <c r="O11" s="118"/>
      <c r="P11" s="116"/>
      <c r="Q11" s="117"/>
      <c r="R11" s="118"/>
      <c r="S11" s="26"/>
      <c r="T11" s="26"/>
      <c r="U11" s="28"/>
      <c r="V11" s="1"/>
      <c r="W11" s="1"/>
    </row>
    <row r="12" spans="1:23" ht="12.75">
      <c r="A12" s="2">
        <f>A10-1</f>
        <v>-2</v>
      </c>
      <c r="B12" s="3"/>
      <c r="C12" s="3" t="s">
        <v>14</v>
      </c>
      <c r="D12" s="3"/>
      <c r="E12" s="3"/>
      <c r="F12" s="3"/>
      <c r="G12" s="3"/>
      <c r="H12" s="29"/>
      <c r="I12" s="3"/>
      <c r="J12" s="3"/>
      <c r="K12" s="3"/>
      <c r="L12" s="3"/>
      <c r="M12" s="174">
        <v>33000</v>
      </c>
      <c r="N12" s="126">
        <v>36000</v>
      </c>
      <c r="O12" s="126">
        <v>55500</v>
      </c>
      <c r="P12" s="174">
        <v>24750</v>
      </c>
      <c r="Q12" s="126">
        <v>27000</v>
      </c>
      <c r="R12" s="126">
        <v>41625</v>
      </c>
      <c r="S12" s="174">
        <v>16500</v>
      </c>
      <c r="T12" s="126">
        <v>18000</v>
      </c>
      <c r="U12" s="175">
        <v>27750</v>
      </c>
      <c r="V12" s="1"/>
      <c r="W12" s="1"/>
    </row>
    <row r="13" spans="1:21" ht="6" customHeight="1">
      <c r="A13" s="2"/>
      <c r="B13" s="3"/>
      <c r="C13" s="3"/>
      <c r="D13" s="3"/>
      <c r="E13" s="3"/>
      <c r="F13" s="3"/>
      <c r="G13" s="3"/>
      <c r="H13" s="29"/>
      <c r="I13" s="3"/>
      <c r="J13" s="3"/>
      <c r="K13" s="3"/>
      <c r="L13" s="3"/>
      <c r="M13" s="30"/>
      <c r="N13" s="31"/>
      <c r="O13" s="32"/>
      <c r="P13" s="30"/>
      <c r="Q13" s="31"/>
      <c r="R13" s="32"/>
      <c r="S13" s="31"/>
      <c r="T13" s="31"/>
      <c r="U13" s="32"/>
    </row>
    <row r="14" spans="1:21" ht="12.75">
      <c r="A14" s="2">
        <f>A12-1</f>
        <v>-3</v>
      </c>
      <c r="B14" s="3"/>
      <c r="C14" s="3" t="s">
        <v>15</v>
      </c>
      <c r="D14" s="3"/>
      <c r="E14" s="3"/>
      <c r="F14" s="3"/>
      <c r="G14" s="3"/>
      <c r="J14" s="306">
        <v>10</v>
      </c>
      <c r="K14" s="306"/>
      <c r="L14" s="33" t="str">
        <f>"/ WK"</f>
        <v>/ WK</v>
      </c>
      <c r="M14" s="30">
        <f aca="true" t="shared" si="0" ref="M14:U14">52*$J$14</f>
        <v>520</v>
      </c>
      <c r="N14" s="31">
        <f t="shared" si="0"/>
        <v>520</v>
      </c>
      <c r="O14" s="32">
        <f t="shared" si="0"/>
        <v>520</v>
      </c>
      <c r="P14" s="30">
        <f t="shared" si="0"/>
        <v>520</v>
      </c>
      <c r="Q14" s="31">
        <f t="shared" si="0"/>
        <v>520</v>
      </c>
      <c r="R14" s="32">
        <f t="shared" si="0"/>
        <v>520</v>
      </c>
      <c r="S14" s="31">
        <f t="shared" si="0"/>
        <v>520</v>
      </c>
      <c r="T14" s="31">
        <f t="shared" si="0"/>
        <v>520</v>
      </c>
      <c r="U14" s="32">
        <f t="shared" si="0"/>
        <v>520</v>
      </c>
    </row>
    <row r="15" spans="1:21" ht="6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0"/>
      <c r="N15" s="31"/>
      <c r="O15" s="32"/>
      <c r="P15" s="30"/>
      <c r="Q15" s="31"/>
      <c r="R15" s="32"/>
      <c r="S15" s="31"/>
      <c r="T15" s="31"/>
      <c r="U15" s="32"/>
    </row>
    <row r="16" spans="1:21" ht="12.75">
      <c r="A16" s="2">
        <f>A14-1</f>
        <v>-4</v>
      </c>
      <c r="B16" s="3"/>
      <c r="C16" s="3" t="s">
        <v>18</v>
      </c>
      <c r="D16" s="3"/>
      <c r="E16" s="3"/>
      <c r="F16" s="3"/>
      <c r="G16" s="3"/>
      <c r="H16" s="3"/>
      <c r="I16" s="3"/>
      <c r="J16" s="3"/>
      <c r="K16" s="3"/>
      <c r="L16" s="3"/>
      <c r="M16" s="34">
        <f aca="true" t="shared" si="1" ref="M16:U16">HLOOKUP(M12,$M$51:$V$56,M47+3,TRUE)</f>
        <v>0.5</v>
      </c>
      <c r="N16" s="35">
        <f t="shared" si="1"/>
        <v>0.2</v>
      </c>
      <c r="O16" s="35">
        <f t="shared" si="1"/>
        <v>0.1</v>
      </c>
      <c r="P16" s="34">
        <f t="shared" si="1"/>
        <v>0.5</v>
      </c>
      <c r="Q16" s="35">
        <f t="shared" si="1"/>
        <v>0.2</v>
      </c>
      <c r="R16" s="35">
        <f t="shared" si="1"/>
        <v>0.1</v>
      </c>
      <c r="S16" s="34">
        <f t="shared" si="1"/>
        <v>0.5</v>
      </c>
      <c r="T16" s="35">
        <f t="shared" si="1"/>
        <v>0.2</v>
      </c>
      <c r="U16" s="36">
        <f t="shared" si="1"/>
        <v>0.1</v>
      </c>
    </row>
    <row r="17" spans="1:21" ht="6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0"/>
      <c r="N17" s="31"/>
      <c r="O17" s="32"/>
      <c r="P17" s="30"/>
      <c r="Q17" s="31"/>
      <c r="R17" s="32"/>
      <c r="S17" s="31"/>
      <c r="T17" s="31"/>
      <c r="U17" s="32"/>
    </row>
    <row r="18" spans="1:21" ht="12.75">
      <c r="A18" s="2">
        <f>A16-1</f>
        <v>-5</v>
      </c>
      <c r="B18" s="3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7" t="s">
        <v>20</v>
      </c>
      <c r="M18" s="30">
        <f aca="true" t="shared" si="2" ref="M18:U18">M14*$P$33</f>
        <v>104</v>
      </c>
      <c r="N18" s="31">
        <f t="shared" si="2"/>
        <v>104</v>
      </c>
      <c r="O18" s="32">
        <f t="shared" si="2"/>
        <v>104</v>
      </c>
      <c r="P18" s="30">
        <f t="shared" si="2"/>
        <v>104</v>
      </c>
      <c r="Q18" s="31">
        <f t="shared" si="2"/>
        <v>104</v>
      </c>
      <c r="R18" s="32">
        <f t="shared" si="2"/>
        <v>104</v>
      </c>
      <c r="S18" s="31">
        <f t="shared" si="2"/>
        <v>104</v>
      </c>
      <c r="T18" s="31">
        <f t="shared" si="2"/>
        <v>104</v>
      </c>
      <c r="U18" s="32">
        <f t="shared" si="2"/>
        <v>104</v>
      </c>
    </row>
    <row r="19" spans="1:21" ht="12.75">
      <c r="A19" s="2">
        <f>A18-1</f>
        <v>-6</v>
      </c>
      <c r="B19" s="3"/>
      <c r="C19" s="3"/>
      <c r="D19" s="26"/>
      <c r="E19" s="3"/>
      <c r="F19" s="3"/>
      <c r="G19" s="3"/>
      <c r="H19" s="3"/>
      <c r="I19" s="3"/>
      <c r="J19" s="3"/>
      <c r="K19" s="3"/>
      <c r="L19" s="37" t="s">
        <v>21</v>
      </c>
      <c r="M19" s="30">
        <f aca="true" t="shared" si="3" ref="M19:U19">M16*MIN(M14,2000)</f>
        <v>260</v>
      </c>
      <c r="N19" s="31">
        <f t="shared" si="3"/>
        <v>104</v>
      </c>
      <c r="O19" s="32">
        <f t="shared" si="3"/>
        <v>52</v>
      </c>
      <c r="P19" s="30">
        <f t="shared" si="3"/>
        <v>260</v>
      </c>
      <c r="Q19" s="31">
        <f t="shared" si="3"/>
        <v>104</v>
      </c>
      <c r="R19" s="32">
        <f t="shared" si="3"/>
        <v>52</v>
      </c>
      <c r="S19" s="31">
        <f t="shared" si="3"/>
        <v>260</v>
      </c>
      <c r="T19" s="31">
        <f t="shared" si="3"/>
        <v>104</v>
      </c>
      <c r="U19" s="32">
        <f t="shared" si="3"/>
        <v>52</v>
      </c>
    </row>
    <row r="20" spans="1:21" ht="6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0"/>
      <c r="N20" s="31"/>
      <c r="O20" s="32"/>
      <c r="P20" s="30"/>
      <c r="Q20" s="31"/>
      <c r="R20" s="32"/>
      <c r="S20" s="31"/>
      <c r="T20" s="31"/>
      <c r="U20" s="32"/>
    </row>
    <row r="21" spans="1:21" ht="12.75">
      <c r="A21" s="2">
        <f>A19-1</f>
        <v>-7</v>
      </c>
      <c r="B21" s="3"/>
      <c r="C21" s="3" t="s">
        <v>22</v>
      </c>
      <c r="D21" s="3"/>
      <c r="E21" s="3"/>
      <c r="F21" s="3"/>
      <c r="G21" s="3"/>
      <c r="H21" s="3"/>
      <c r="I21" s="3"/>
      <c r="J21" s="3"/>
      <c r="K21" s="3"/>
      <c r="L21" s="3"/>
      <c r="M21" s="30"/>
      <c r="N21" s="31"/>
      <c r="O21" s="32"/>
      <c r="P21" s="30"/>
      <c r="Q21" s="31"/>
      <c r="R21" s="32"/>
      <c r="S21" s="31"/>
      <c r="T21" s="31"/>
      <c r="U21" s="32"/>
    </row>
    <row r="22" spans="1:21" ht="12.75">
      <c r="A22" s="2">
        <f>A21-1</f>
        <v>-8</v>
      </c>
      <c r="B22" s="3"/>
      <c r="C22" s="3"/>
      <c r="D22" s="3" t="s">
        <v>23</v>
      </c>
      <c r="E22" s="3"/>
      <c r="F22" s="3"/>
      <c r="G22" s="3"/>
      <c r="H22" s="33">
        <f>A14</f>
        <v>-3</v>
      </c>
      <c r="I22" s="33" t="str">
        <f>"-"</f>
        <v>-</v>
      </c>
      <c r="J22" s="33">
        <f>A18</f>
        <v>-5</v>
      </c>
      <c r="K22" s="33" t="str">
        <f>"-"</f>
        <v>-</v>
      </c>
      <c r="L22" s="33">
        <f>A19</f>
        <v>-6</v>
      </c>
      <c r="M22" s="30">
        <f aca="true" t="shared" si="4" ref="M22:U22">M14-M18-M19</f>
        <v>156</v>
      </c>
      <c r="N22" s="31">
        <f t="shared" si="4"/>
        <v>312</v>
      </c>
      <c r="O22" s="32">
        <f t="shared" si="4"/>
        <v>364</v>
      </c>
      <c r="P22" s="30">
        <f t="shared" si="4"/>
        <v>156</v>
      </c>
      <c r="Q22" s="31">
        <f t="shared" si="4"/>
        <v>312</v>
      </c>
      <c r="R22" s="32">
        <f t="shared" si="4"/>
        <v>364</v>
      </c>
      <c r="S22" s="31">
        <f t="shared" si="4"/>
        <v>156</v>
      </c>
      <c r="T22" s="31">
        <f t="shared" si="4"/>
        <v>312</v>
      </c>
      <c r="U22" s="32">
        <f t="shared" si="4"/>
        <v>364</v>
      </c>
    </row>
    <row r="23" spans="1:21" ht="12.75">
      <c r="A23" s="2">
        <f>A22-1</f>
        <v>-9</v>
      </c>
      <c r="B23" s="3"/>
      <c r="C23" s="3"/>
      <c r="D23" s="3" t="s">
        <v>24</v>
      </c>
      <c r="E23" s="3"/>
      <c r="F23" s="3"/>
      <c r="G23" s="3"/>
      <c r="H23" s="33">
        <f>A22</f>
        <v>-8</v>
      </c>
      <c r="I23" s="38" t="s">
        <v>25</v>
      </c>
      <c r="J23" s="38">
        <v>52</v>
      </c>
      <c r="K23" s="3"/>
      <c r="L23" s="3"/>
      <c r="M23" s="39">
        <f aca="true" t="shared" si="5" ref="M23:U23">M22/52</f>
        <v>3</v>
      </c>
      <c r="N23" s="40">
        <f t="shared" si="5"/>
        <v>6</v>
      </c>
      <c r="O23" s="41">
        <f t="shared" si="5"/>
        <v>7</v>
      </c>
      <c r="P23" s="39">
        <f t="shared" si="5"/>
        <v>3</v>
      </c>
      <c r="Q23" s="40">
        <f t="shared" si="5"/>
        <v>6</v>
      </c>
      <c r="R23" s="41">
        <f t="shared" si="5"/>
        <v>7</v>
      </c>
      <c r="S23" s="40">
        <f t="shared" si="5"/>
        <v>3</v>
      </c>
      <c r="T23" s="40">
        <f t="shared" si="5"/>
        <v>6</v>
      </c>
      <c r="U23" s="41">
        <f t="shared" si="5"/>
        <v>7</v>
      </c>
    </row>
    <row r="24" spans="1:21" ht="6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2"/>
      <c r="N24" s="43"/>
      <c r="O24" s="44"/>
      <c r="P24" s="42"/>
      <c r="Q24" s="43"/>
      <c r="R24" s="44"/>
      <c r="S24" s="43"/>
      <c r="T24" s="43"/>
      <c r="U24" s="44"/>
    </row>
    <row r="25" spans="1:21" ht="12.75">
      <c r="A25" s="2">
        <f>A23-1</f>
        <v>-10</v>
      </c>
      <c r="B25" s="3"/>
      <c r="C25" s="3" t="s">
        <v>26</v>
      </c>
      <c r="D25" s="3"/>
      <c r="E25" s="3"/>
      <c r="F25" s="3"/>
      <c r="G25" s="3" t="s">
        <v>23</v>
      </c>
      <c r="H25" s="3"/>
      <c r="I25" s="3"/>
      <c r="J25" s="33">
        <f>A14</f>
        <v>-3</v>
      </c>
      <c r="K25" s="38" t="str">
        <f>"+"</f>
        <v>+</v>
      </c>
      <c r="L25" s="33">
        <f>A14</f>
        <v>-3</v>
      </c>
      <c r="M25" s="30">
        <f aca="true" t="shared" si="6" ref="M25:U25">M14</f>
        <v>520</v>
      </c>
      <c r="N25" s="31">
        <f t="shared" si="6"/>
        <v>520</v>
      </c>
      <c r="O25" s="32">
        <f t="shared" si="6"/>
        <v>520</v>
      </c>
      <c r="P25" s="30">
        <f t="shared" si="6"/>
        <v>520</v>
      </c>
      <c r="Q25" s="31">
        <f t="shared" si="6"/>
        <v>520</v>
      </c>
      <c r="R25" s="32">
        <f t="shared" si="6"/>
        <v>520</v>
      </c>
      <c r="S25" s="31">
        <f t="shared" si="6"/>
        <v>520</v>
      </c>
      <c r="T25" s="31">
        <f t="shared" si="6"/>
        <v>520</v>
      </c>
      <c r="U25" s="32">
        <f t="shared" si="6"/>
        <v>520</v>
      </c>
    </row>
    <row r="26" spans="1:21" ht="12.75">
      <c r="A26" s="2"/>
      <c r="B26" s="3"/>
      <c r="C26" s="3"/>
      <c r="D26" s="3"/>
      <c r="E26" s="3"/>
      <c r="F26" s="3"/>
      <c r="G26" s="3" t="s">
        <v>27</v>
      </c>
      <c r="H26" s="3"/>
      <c r="I26" s="3"/>
      <c r="J26" s="33">
        <f>A25</f>
        <v>-10</v>
      </c>
      <c r="K26" s="38" t="s">
        <v>25</v>
      </c>
      <c r="L26" s="38">
        <v>52</v>
      </c>
      <c r="M26" s="39">
        <f aca="true" t="shared" si="7" ref="M26:U26">M25/52</f>
        <v>10</v>
      </c>
      <c r="N26" s="40">
        <f t="shared" si="7"/>
        <v>10</v>
      </c>
      <c r="O26" s="41">
        <f t="shared" si="7"/>
        <v>10</v>
      </c>
      <c r="P26" s="39">
        <f t="shared" si="7"/>
        <v>10</v>
      </c>
      <c r="Q26" s="40">
        <f t="shared" si="7"/>
        <v>10</v>
      </c>
      <c r="R26" s="41">
        <f t="shared" si="7"/>
        <v>10</v>
      </c>
      <c r="S26" s="40">
        <f t="shared" si="7"/>
        <v>10</v>
      </c>
      <c r="T26" s="40">
        <f t="shared" si="7"/>
        <v>10</v>
      </c>
      <c r="U26" s="41">
        <f t="shared" si="7"/>
        <v>10</v>
      </c>
    </row>
    <row r="27" spans="1:21" ht="6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0"/>
      <c r="N27" s="31"/>
      <c r="O27" s="32"/>
      <c r="P27" s="30"/>
      <c r="Q27" s="31"/>
      <c r="R27" s="32"/>
      <c r="S27" s="31"/>
      <c r="T27" s="31"/>
      <c r="U27" s="32"/>
    </row>
    <row r="28" spans="1:21" ht="12.75">
      <c r="A28" s="2">
        <f>A25-1</f>
        <v>-11</v>
      </c>
      <c r="B28" s="3"/>
      <c r="C28" s="3" t="s">
        <v>28</v>
      </c>
      <c r="D28" s="3"/>
      <c r="E28" s="3"/>
      <c r="F28" s="3"/>
      <c r="G28" s="3"/>
      <c r="H28" s="3"/>
      <c r="I28" s="3"/>
      <c r="J28" s="3"/>
      <c r="K28" s="3"/>
      <c r="L28" s="3"/>
      <c r="M28" s="30"/>
      <c r="N28" s="31"/>
      <c r="O28" s="32"/>
      <c r="P28" s="30"/>
      <c r="Q28" s="31"/>
      <c r="R28" s="32"/>
      <c r="S28" s="31"/>
      <c r="T28" s="31"/>
      <c r="U28" s="32"/>
    </row>
    <row r="29" spans="1:21" ht="12.75">
      <c r="A29" s="2"/>
      <c r="B29" s="3"/>
      <c r="C29" s="3"/>
      <c r="D29" s="37"/>
      <c r="E29" s="3"/>
      <c r="F29" s="3"/>
      <c r="G29" s="3"/>
      <c r="H29" s="3"/>
      <c r="I29" s="3"/>
      <c r="J29" s="3"/>
      <c r="K29" s="3"/>
      <c r="L29" s="37" t="s">
        <v>29</v>
      </c>
      <c r="M29" s="45">
        <f aca="true" t="shared" si="8" ref="M29:U29">M25/M22-1</f>
        <v>2.3333333333333335</v>
      </c>
      <c r="N29" s="46">
        <f t="shared" si="8"/>
        <v>0.6666666666666667</v>
      </c>
      <c r="O29" s="47">
        <f t="shared" si="8"/>
        <v>0.4285714285714286</v>
      </c>
      <c r="P29" s="45">
        <f t="shared" si="8"/>
        <v>2.3333333333333335</v>
      </c>
      <c r="Q29" s="46">
        <f t="shared" si="8"/>
        <v>0.6666666666666667</v>
      </c>
      <c r="R29" s="47">
        <f t="shared" si="8"/>
        <v>0.4285714285714286</v>
      </c>
      <c r="S29" s="46">
        <f t="shared" si="8"/>
        <v>2.3333333333333335</v>
      </c>
      <c r="T29" s="46">
        <f t="shared" si="8"/>
        <v>0.6666666666666667</v>
      </c>
      <c r="U29" s="47">
        <f t="shared" si="8"/>
        <v>0.4285714285714286</v>
      </c>
    </row>
    <row r="30" spans="1:21" ht="6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9"/>
      <c r="O30" s="51"/>
      <c r="P30" s="52"/>
      <c r="Q30" s="49"/>
      <c r="R30" s="51"/>
      <c r="S30" s="49"/>
      <c r="T30" s="49"/>
      <c r="U30" s="51"/>
    </row>
    <row r="31" spans="1:28" ht="6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>
        <f aca="true" t="shared" si="9" ref="M31:U31">IF(OR(M16&lt;M59,M16&gt;M59),"PROBLEM","")</f>
      </c>
      <c r="N31" s="55">
        <f t="shared" si="9"/>
      </c>
      <c r="O31" s="55">
        <f t="shared" si="9"/>
      </c>
      <c r="P31" s="55">
        <f t="shared" si="9"/>
      </c>
      <c r="Q31" s="55">
        <f t="shared" si="9"/>
      </c>
      <c r="R31" s="55">
        <f t="shared" si="9"/>
      </c>
      <c r="S31" s="55">
        <f t="shared" si="9"/>
      </c>
      <c r="T31" s="55">
        <f t="shared" si="9"/>
      </c>
      <c r="U31" s="56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58" t="s">
        <v>30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59"/>
      <c r="Q32" s="59"/>
      <c r="R32" s="59"/>
      <c r="S32" s="59"/>
      <c r="T32" s="59"/>
      <c r="U32" s="61"/>
      <c r="V32" s="57"/>
      <c r="W32" s="57"/>
      <c r="X32" s="57"/>
      <c r="Y32" s="57"/>
      <c r="Z32" s="57"/>
      <c r="AA32" s="57"/>
      <c r="AB32" s="57"/>
    </row>
    <row r="33" spans="1:28" ht="12.75">
      <c r="A33" s="62">
        <v>1</v>
      </c>
      <c r="B33" s="59"/>
      <c r="C33" s="59" t="s">
        <v>31</v>
      </c>
      <c r="D33" s="59"/>
      <c r="E33" s="59"/>
      <c r="F33" s="59"/>
      <c r="G33" s="59"/>
      <c r="H33" s="26"/>
      <c r="I33" s="26"/>
      <c r="J33" s="63"/>
      <c r="K33" s="26"/>
      <c r="L33" s="26"/>
      <c r="M33" s="60"/>
      <c r="N33" s="63"/>
      <c r="O33" s="59"/>
      <c r="P33" s="64">
        <v>0.2</v>
      </c>
      <c r="Q33" s="65" t="s">
        <v>32</v>
      </c>
      <c r="R33" s="59"/>
      <c r="S33" s="59"/>
      <c r="T33" s="59"/>
      <c r="U33" s="66"/>
      <c r="V33" s="57"/>
      <c r="W33" s="57"/>
      <c r="X33" s="57"/>
      <c r="Y33" s="57"/>
      <c r="Z33" s="57"/>
      <c r="AA33" s="57"/>
      <c r="AB33" s="57"/>
    </row>
    <row r="34" spans="1:28" ht="12.75">
      <c r="A34" s="62">
        <v>2</v>
      </c>
      <c r="B34" s="59"/>
      <c r="C34" s="59" t="s">
        <v>33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57"/>
      <c r="W34" s="57"/>
      <c r="X34" s="57"/>
      <c r="Y34" s="57"/>
      <c r="Z34" s="57"/>
      <c r="AA34" s="57"/>
      <c r="AB34" s="57"/>
    </row>
    <row r="35" spans="1:28" ht="12.75">
      <c r="A35" s="62">
        <v>3</v>
      </c>
      <c r="B35" s="59"/>
      <c r="C35" s="59" t="s">
        <v>34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57"/>
      <c r="W35" s="57"/>
      <c r="X35" s="57"/>
      <c r="Y35" s="57"/>
      <c r="Z35" s="57"/>
      <c r="AA35" s="57"/>
      <c r="AB35" s="57"/>
    </row>
    <row r="36" spans="1:28" ht="12.75">
      <c r="A36" s="62">
        <v>4</v>
      </c>
      <c r="B36" s="59"/>
      <c r="C36" s="59" t="s">
        <v>35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57"/>
      <c r="W36" s="57"/>
      <c r="X36" s="57"/>
      <c r="Y36" s="57"/>
      <c r="Z36" s="57"/>
      <c r="AA36" s="57"/>
      <c r="AB36" s="57"/>
    </row>
    <row r="37" spans="1:28" ht="12.75">
      <c r="A37" s="62">
        <v>5</v>
      </c>
      <c r="B37" s="59"/>
      <c r="C37" s="59" t="s">
        <v>36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57"/>
      <c r="W37" s="57"/>
      <c r="X37" s="57"/>
      <c r="Y37" s="57"/>
      <c r="Z37" s="57"/>
      <c r="AA37" s="57"/>
      <c r="AB37" s="57"/>
    </row>
    <row r="38" spans="1:28" ht="12.75">
      <c r="A38" s="62">
        <v>6</v>
      </c>
      <c r="B38" s="59"/>
      <c r="C38" s="59" t="s">
        <v>37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57"/>
      <c r="W38" s="57"/>
      <c r="X38" s="57"/>
      <c r="Y38" s="57"/>
      <c r="Z38" s="57"/>
      <c r="AA38" s="57"/>
      <c r="AB38" s="57"/>
    </row>
    <row r="39" spans="1:28" ht="12.75">
      <c r="A39" s="62"/>
      <c r="B39" s="59"/>
      <c r="C39" s="5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5" t="s">
        <v>38</v>
      </c>
      <c r="U39" s="141">
        <f>K50</f>
        <v>39845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69"/>
      <c r="B40" s="70"/>
      <c r="C40" s="70"/>
      <c r="D40" s="70"/>
      <c r="E40" s="70"/>
      <c r="F40" s="70"/>
      <c r="G40" s="70"/>
      <c r="H40" s="70"/>
      <c r="I40" s="70"/>
      <c r="J40" s="71"/>
      <c r="K40" s="72"/>
      <c r="L40" s="72"/>
      <c r="M40" s="73"/>
      <c r="N40" s="70"/>
      <c r="O40" s="70"/>
      <c r="P40" s="70"/>
      <c r="Q40" s="70"/>
      <c r="R40" s="70"/>
      <c r="S40" s="70"/>
      <c r="T40" s="70"/>
      <c r="U40" s="74"/>
      <c r="V40" s="57"/>
      <c r="W40" s="57"/>
      <c r="X40" s="57"/>
      <c r="Y40" s="57"/>
      <c r="Z40" s="57"/>
      <c r="AA40" s="57"/>
      <c r="AB40" s="57"/>
    </row>
    <row r="41" spans="1:28" ht="6" customHeight="1">
      <c r="A41" s="75"/>
      <c r="B41" s="59"/>
      <c r="C41" s="59"/>
      <c r="D41" s="59"/>
      <c r="E41" s="59"/>
      <c r="F41" s="59"/>
      <c r="G41" s="59"/>
      <c r="H41" s="59"/>
      <c r="I41" s="59"/>
      <c r="J41" s="63"/>
      <c r="K41" s="76"/>
      <c r="L41" s="76"/>
      <c r="M41" s="60"/>
      <c r="N41" s="59"/>
      <c r="O41" s="59"/>
      <c r="P41" s="59"/>
      <c r="Q41" s="59"/>
      <c r="R41" s="59"/>
      <c r="S41" s="59"/>
      <c r="T41" s="59"/>
      <c r="U41" s="59"/>
      <c r="V41" s="57"/>
      <c r="W41" s="57"/>
      <c r="X41" s="57"/>
      <c r="Y41" s="57"/>
      <c r="Z41" s="57"/>
      <c r="AA41" s="57"/>
      <c r="AB41" s="57"/>
    </row>
    <row r="42" spans="1:28" ht="6" customHeight="1">
      <c r="A42" s="75"/>
      <c r="B42" s="59"/>
      <c r="C42" s="59"/>
      <c r="D42" s="59"/>
      <c r="E42" s="59"/>
      <c r="F42" s="59"/>
      <c r="G42" s="59"/>
      <c r="H42" s="59"/>
      <c r="I42" s="59"/>
      <c r="J42" s="63"/>
      <c r="K42" s="76"/>
      <c r="L42" s="76"/>
      <c r="M42" s="60"/>
      <c r="N42" s="59"/>
      <c r="O42" s="59"/>
      <c r="P42" s="59"/>
      <c r="Q42" s="59"/>
      <c r="R42" s="59"/>
      <c r="S42" s="59"/>
      <c r="T42" s="59"/>
      <c r="U42" s="59"/>
      <c r="V42" s="57"/>
      <c r="W42" s="57"/>
      <c r="X42" s="57"/>
      <c r="Y42" s="57"/>
      <c r="Z42" s="57"/>
      <c r="AA42" s="57"/>
      <c r="AB42" s="57"/>
    </row>
    <row r="43" spans="1:28" ht="12.75" customHeight="1">
      <c r="A43" s="77" t="s">
        <v>39</v>
      </c>
      <c r="B43" s="67"/>
      <c r="C43" s="67"/>
      <c r="D43" s="67"/>
      <c r="E43" s="67"/>
      <c r="F43" s="67"/>
      <c r="G43" s="67"/>
      <c r="H43" s="67"/>
      <c r="I43" s="67"/>
      <c r="J43" s="78"/>
      <c r="K43" s="79"/>
      <c r="L43" s="79"/>
      <c r="M43" s="80"/>
      <c r="N43" s="59"/>
      <c r="O43" s="59"/>
      <c r="P43" s="59"/>
      <c r="Q43" s="59"/>
      <c r="R43" s="59"/>
      <c r="S43" s="59"/>
      <c r="T43" s="59"/>
      <c r="U43" s="59"/>
      <c r="V43" s="57"/>
      <c r="W43" s="57"/>
      <c r="X43" s="57"/>
      <c r="Y43" s="57"/>
      <c r="Z43" s="57"/>
      <c r="AA43" s="57"/>
      <c r="AB43" s="57"/>
    </row>
    <row r="44" spans="1:21" ht="12.75">
      <c r="A44" s="81" t="s">
        <v>40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  <c r="L44" s="83"/>
      <c r="M44" s="84"/>
      <c r="N44" s="82"/>
      <c r="O44" s="82"/>
      <c r="P44" s="82"/>
      <c r="Q44" s="82"/>
      <c r="R44" s="82"/>
      <c r="S44" s="82"/>
      <c r="T44" s="82"/>
      <c r="U44" s="85" t="s">
        <v>51</v>
      </c>
    </row>
    <row r="45" spans="1:21" ht="12.75">
      <c r="A45" s="81" t="s">
        <v>41</v>
      </c>
      <c r="B45" s="82"/>
      <c r="C45" s="82"/>
      <c r="D45" s="82"/>
      <c r="E45" s="82"/>
      <c r="F45" s="128" t="s">
        <v>53</v>
      </c>
      <c r="G45" s="82"/>
      <c r="H45" s="82"/>
      <c r="I45" s="82"/>
      <c r="J45" s="82"/>
      <c r="K45" s="83"/>
      <c r="L45" s="83"/>
      <c r="M45" s="84"/>
      <c r="N45" s="82"/>
      <c r="O45" s="82"/>
      <c r="P45" s="82"/>
      <c r="Q45" s="82"/>
      <c r="R45" s="82"/>
      <c r="S45" s="82"/>
      <c r="T45" s="82"/>
      <c r="U45" s="8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 t="s">
        <v>54</v>
      </c>
      <c r="I49" s="91"/>
      <c r="J49" s="91"/>
      <c r="K49" s="319">
        <v>2009</v>
      </c>
      <c r="L49" s="319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138" t="s">
        <v>74</v>
      </c>
      <c r="I50" s="3"/>
      <c r="J50" s="3"/>
      <c r="K50" s="318">
        <v>39845</v>
      </c>
      <c r="L50" s="318"/>
      <c r="M50" s="139"/>
      <c r="N50" s="139"/>
      <c r="O50" s="139"/>
      <c r="P50" s="139"/>
      <c r="Q50" s="139"/>
      <c r="R50" s="139"/>
      <c r="S50" s="139"/>
      <c r="T50" s="139"/>
      <c r="U50" s="38"/>
      <c r="V50" s="140"/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0" ref="N51:V51">M52+1</f>
        <v>16501</v>
      </c>
      <c r="O51" s="99">
        <f t="shared" si="10"/>
        <v>18001</v>
      </c>
      <c r="P51" s="99">
        <f t="shared" si="10"/>
        <v>24751</v>
      </c>
      <c r="Q51" s="99">
        <f t="shared" si="10"/>
        <v>27001</v>
      </c>
      <c r="R51" s="99">
        <f t="shared" si="10"/>
        <v>27751</v>
      </c>
      <c r="S51" s="99">
        <f t="shared" si="10"/>
        <v>33001</v>
      </c>
      <c r="T51" s="99">
        <f t="shared" si="10"/>
        <v>36001</v>
      </c>
      <c r="U51" s="99">
        <f t="shared" si="10"/>
        <v>41626</v>
      </c>
      <c r="V51" s="100">
        <f t="shared" si="10"/>
        <v>55501</v>
      </c>
    </row>
    <row r="52" spans="1:22" ht="12.75">
      <c r="A52" s="86"/>
      <c r="B52" s="87"/>
      <c r="C52" s="87"/>
      <c r="D52" s="87"/>
      <c r="E52" s="87"/>
      <c r="F52" s="87"/>
      <c r="G52" s="130" t="s">
        <v>55</v>
      </c>
      <c r="H52" s="101"/>
      <c r="I52" s="97"/>
      <c r="J52" s="97"/>
      <c r="K52" s="97"/>
      <c r="L52" s="97"/>
      <c r="M52" s="176">
        <v>16500</v>
      </c>
      <c r="N52" s="176">
        <v>18000</v>
      </c>
      <c r="O52" s="176">
        <v>24750</v>
      </c>
      <c r="P52" s="176">
        <v>27000</v>
      </c>
      <c r="Q52" s="176">
        <v>27750</v>
      </c>
      <c r="R52" s="176">
        <v>33000</v>
      </c>
      <c r="S52" s="176">
        <v>36000</v>
      </c>
      <c r="T52" s="176">
        <v>41625</v>
      </c>
      <c r="U52" s="176">
        <v>55500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87"/>
      <c r="C54" s="87"/>
      <c r="D54" s="87"/>
      <c r="E54" s="87"/>
      <c r="F54" s="87"/>
      <c r="G54" s="87"/>
      <c r="H54" s="104">
        <v>1</v>
      </c>
      <c r="I54" s="97" t="s">
        <v>46</v>
      </c>
      <c r="J54" s="97"/>
      <c r="K54" s="97"/>
      <c r="L54" s="97"/>
      <c r="M54" s="177">
        <v>0.5</v>
      </c>
      <c r="N54" s="177">
        <v>0.5</v>
      </c>
      <c r="O54" s="177">
        <v>0.5</v>
      </c>
      <c r="P54" s="177">
        <v>0.5</v>
      </c>
      <c r="Q54" s="177">
        <v>0.5</v>
      </c>
      <c r="R54" s="178">
        <v>0.5</v>
      </c>
      <c r="S54" s="178">
        <v>0.2</v>
      </c>
      <c r="T54" s="177">
        <v>0.1</v>
      </c>
      <c r="U54" s="178">
        <v>0.1</v>
      </c>
      <c r="V54" s="107">
        <v>0</v>
      </c>
    </row>
    <row r="55" spans="1:22" ht="12.75">
      <c r="A55" s="86"/>
      <c r="B55" s="87"/>
      <c r="C55" s="87"/>
      <c r="D55" s="87"/>
      <c r="E55" s="87"/>
      <c r="F55" s="87"/>
      <c r="G55" s="87"/>
      <c r="H55" s="104">
        <v>2</v>
      </c>
      <c r="I55" s="97" t="s">
        <v>47</v>
      </c>
      <c r="J55" s="97"/>
      <c r="K55" s="97"/>
      <c r="L55" s="97"/>
      <c r="M55" s="177">
        <v>0.5</v>
      </c>
      <c r="N55" s="177">
        <v>0.5</v>
      </c>
      <c r="O55" s="178">
        <v>0.5</v>
      </c>
      <c r="P55" s="178">
        <v>0.2</v>
      </c>
      <c r="Q55" s="177">
        <v>0.1</v>
      </c>
      <c r="R55" s="177">
        <v>0.1</v>
      </c>
      <c r="S55" s="177">
        <v>0.1</v>
      </c>
      <c r="T55" s="178">
        <v>0.1</v>
      </c>
      <c r="U55" s="177">
        <v>0</v>
      </c>
      <c r="V55" s="107">
        <v>0</v>
      </c>
    </row>
    <row r="56" spans="1:22" ht="13.5" thickBot="1">
      <c r="A56" s="86"/>
      <c r="B56" s="87"/>
      <c r="C56" s="87"/>
      <c r="D56" s="87"/>
      <c r="E56" s="87"/>
      <c r="F56" s="87"/>
      <c r="G56" s="87"/>
      <c r="H56" s="108">
        <v>3</v>
      </c>
      <c r="I56" s="109" t="s">
        <v>48</v>
      </c>
      <c r="J56" s="109"/>
      <c r="K56" s="109"/>
      <c r="L56" s="109"/>
      <c r="M56" s="179">
        <v>0.5</v>
      </c>
      <c r="N56" s="179">
        <v>0.2</v>
      </c>
      <c r="O56" s="180">
        <v>0.1</v>
      </c>
      <c r="P56" s="180">
        <v>0.1</v>
      </c>
      <c r="Q56" s="179">
        <v>0.1</v>
      </c>
      <c r="R56" s="180">
        <v>0</v>
      </c>
      <c r="S56" s="180">
        <v>0</v>
      </c>
      <c r="T56" s="180">
        <v>0</v>
      </c>
      <c r="U56" s="180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130" t="s">
        <v>86</v>
      </c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135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</sheetData>
  <sheetProtection/>
  <mergeCells count="8">
    <mergeCell ref="K49:L49"/>
    <mergeCell ref="K50:L50"/>
    <mergeCell ref="A1:U1"/>
    <mergeCell ref="A5:U7"/>
    <mergeCell ref="M10:O10"/>
    <mergeCell ref="P10:R10"/>
    <mergeCell ref="S10:U10"/>
    <mergeCell ref="J14:K14"/>
  </mergeCells>
  <hyperlinks>
    <hyperlink ref="F45" r:id="rId1" display="www.consultRMS.com"/>
  </hyperlinks>
  <printOptions/>
  <pageMargins left="0.75" right="0.5" top="0.75" bottom="0.5" header="0.5" footer="0.5"/>
  <pageSetup horizontalDpi="600" verticalDpi="60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48"/>
  <sheetViews>
    <sheetView zoomScalePageLayoutView="0" workbookViewId="0" topLeftCell="A1">
      <selection activeCell="I15" sqref="I15:J15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07" t="str">
        <f>CONCATENATE("RETIREMENT  SAVER'S  CREDIT,  WHEN  THERE  IS  A  ",W15,"%  MATCH")</f>
        <v>RETIREMENT  SAVER'S  CREDIT,  WHEN  THERE  IS  A  100%  MATCH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W1" s="1"/>
    </row>
    <row r="2" spans="1:23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1"/>
      <c r="W2" s="1"/>
    </row>
    <row r="3" spans="1:23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1</v>
      </c>
      <c r="U3" s="10">
        <f>K50</f>
        <v>2009</v>
      </c>
      <c r="V3" s="1"/>
      <c r="W3" s="1"/>
    </row>
    <row r="4" spans="1:23" ht="6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"/>
      <c r="W4" s="1"/>
    </row>
    <row r="5" spans="1:23" ht="13.5" customHeight="1">
      <c r="A5" s="310" t="str">
        <f>'2006 With Match'!A5:U7</f>
        <v>Answer: Consider the following examples.  Here we show the "true cost" of saving as little as $10 per week --- the cost after accounting for a tax deduction and the tax credit.  Then we show the total contribution, including a company match.  Finally, we show what the deposit reflects, as if it were a "return on investment."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1"/>
      <c r="W5" s="1"/>
    </row>
    <row r="6" spans="1:23" ht="13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1"/>
      <c r="W6" s="1"/>
    </row>
    <row r="7" spans="1:23" ht="13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1"/>
      <c r="W7" s="1"/>
    </row>
    <row r="8" spans="1:23" ht="6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"/>
      <c r="W8" s="1"/>
    </row>
    <row r="9" spans="1:23" ht="13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 t="s">
        <v>3</v>
      </c>
      <c r="N9" s="19" t="s">
        <v>4</v>
      </c>
      <c r="O9" s="20" t="s">
        <v>5</v>
      </c>
      <c r="P9" s="18" t="s">
        <v>6</v>
      </c>
      <c r="Q9" s="19" t="s">
        <v>7</v>
      </c>
      <c r="R9" s="20" t="s">
        <v>8</v>
      </c>
      <c r="S9" s="18" t="s">
        <v>9</v>
      </c>
      <c r="T9" s="19" t="s">
        <v>10</v>
      </c>
      <c r="U9" s="20" t="s">
        <v>11</v>
      </c>
      <c r="V9" s="1"/>
      <c r="W9" s="1"/>
    </row>
    <row r="10" spans="1:23" ht="33.75" customHeight="1">
      <c r="A10" s="21">
        <v>-1</v>
      </c>
      <c r="B10" s="22"/>
      <c r="C10" s="23" t="s">
        <v>12</v>
      </c>
      <c r="D10" s="23"/>
      <c r="E10" s="23"/>
      <c r="F10" s="23"/>
      <c r="G10" s="24"/>
      <c r="H10" s="24"/>
      <c r="I10" s="24"/>
      <c r="J10" s="24"/>
      <c r="K10" s="24"/>
      <c r="L10" s="25"/>
      <c r="M10" s="313" t="str">
        <f>VLOOKUP(M48,status,2)</f>
        <v>MARRIED FILING JOINT</v>
      </c>
      <c r="N10" s="314"/>
      <c r="O10" s="315"/>
      <c r="P10" s="313" t="str">
        <f>VLOOKUP(P48,status,2)</f>
        <v>HEAD OF HOUSEHOLD</v>
      </c>
      <c r="Q10" s="314"/>
      <c r="R10" s="315"/>
      <c r="S10" s="313" t="s">
        <v>13</v>
      </c>
      <c r="T10" s="314"/>
      <c r="U10" s="315"/>
      <c r="V10" s="1"/>
      <c r="W10" s="1"/>
    </row>
    <row r="11" spans="1:23" ht="6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8"/>
      <c r="P11" s="27"/>
      <c r="Q11" s="26"/>
      <c r="R11" s="28"/>
      <c r="S11" s="27"/>
      <c r="T11" s="26"/>
      <c r="U11" s="28"/>
      <c r="V11" s="1"/>
      <c r="W11" s="1"/>
    </row>
    <row r="12" spans="1:23" ht="12.75">
      <c r="A12" s="2">
        <f>A10-1</f>
        <v>-2</v>
      </c>
      <c r="B12" s="3"/>
      <c r="C12" s="3" t="s">
        <v>14</v>
      </c>
      <c r="D12" s="3"/>
      <c r="E12" s="3"/>
      <c r="F12" s="3"/>
      <c r="G12" s="3"/>
      <c r="H12" s="29"/>
      <c r="I12" s="3"/>
      <c r="J12" s="3"/>
      <c r="K12" s="3"/>
      <c r="L12" s="3"/>
      <c r="M12" s="174">
        <v>33000</v>
      </c>
      <c r="N12" s="126">
        <v>36000</v>
      </c>
      <c r="O12" s="126">
        <v>55500</v>
      </c>
      <c r="P12" s="174">
        <v>24750</v>
      </c>
      <c r="Q12" s="126">
        <v>27000</v>
      </c>
      <c r="R12" s="126">
        <v>41625</v>
      </c>
      <c r="S12" s="174">
        <v>16500</v>
      </c>
      <c r="T12" s="126">
        <v>18000</v>
      </c>
      <c r="U12" s="175">
        <v>27750</v>
      </c>
      <c r="V12" s="1"/>
      <c r="W12" s="1"/>
    </row>
    <row r="13" spans="1:21" ht="6" customHeight="1">
      <c r="A13" s="2"/>
      <c r="B13" s="3"/>
      <c r="C13" s="3"/>
      <c r="D13" s="3"/>
      <c r="E13" s="3"/>
      <c r="F13" s="3"/>
      <c r="G13" s="3"/>
      <c r="H13" s="29"/>
      <c r="I13" s="3"/>
      <c r="J13" s="3"/>
      <c r="K13" s="3"/>
      <c r="L13" s="3"/>
      <c r="M13" s="30"/>
      <c r="N13" s="31"/>
      <c r="O13" s="32"/>
      <c r="P13" s="30"/>
      <c r="Q13" s="31"/>
      <c r="R13" s="32"/>
      <c r="S13" s="30"/>
      <c r="T13" s="31"/>
      <c r="U13" s="32"/>
    </row>
    <row r="14" spans="1:21" ht="12.75">
      <c r="A14" s="2">
        <f>A12-1</f>
        <v>-3</v>
      </c>
      <c r="B14" s="3"/>
      <c r="C14" s="3" t="s">
        <v>15</v>
      </c>
      <c r="D14" s="3"/>
      <c r="E14" s="3"/>
      <c r="F14" s="3"/>
      <c r="G14" s="3"/>
      <c r="J14" s="306">
        <v>10</v>
      </c>
      <c r="K14" s="306"/>
      <c r="L14" s="33" t="str">
        <f>"/ WK"</f>
        <v>/ WK</v>
      </c>
      <c r="M14" s="30">
        <f aca="true" t="shared" si="0" ref="M14:U14">52*$J$14</f>
        <v>520</v>
      </c>
      <c r="N14" s="31">
        <f t="shared" si="0"/>
        <v>520</v>
      </c>
      <c r="O14" s="31">
        <f t="shared" si="0"/>
        <v>520</v>
      </c>
      <c r="P14" s="30">
        <f t="shared" si="0"/>
        <v>520</v>
      </c>
      <c r="Q14" s="31">
        <f t="shared" si="0"/>
        <v>520</v>
      </c>
      <c r="R14" s="31">
        <f t="shared" si="0"/>
        <v>520</v>
      </c>
      <c r="S14" s="30">
        <f t="shared" si="0"/>
        <v>520</v>
      </c>
      <c r="T14" s="31">
        <f t="shared" si="0"/>
        <v>520</v>
      </c>
      <c r="U14" s="32">
        <f t="shared" si="0"/>
        <v>520</v>
      </c>
    </row>
    <row r="15" spans="1:23" ht="12.75">
      <c r="A15" s="2">
        <f>A14-1</f>
        <v>-4</v>
      </c>
      <c r="B15" s="3"/>
      <c r="C15" s="3" t="s">
        <v>16</v>
      </c>
      <c r="D15" s="3"/>
      <c r="E15" s="3"/>
      <c r="F15" s="3"/>
      <c r="G15" s="3"/>
      <c r="H15" s="26"/>
      <c r="I15" s="320">
        <v>1</v>
      </c>
      <c r="J15" s="320"/>
      <c r="K15" s="127" t="s">
        <v>17</v>
      </c>
      <c r="L15" s="33">
        <f>A14</f>
        <v>-3</v>
      </c>
      <c r="M15" s="30">
        <f aca="true" t="shared" si="1" ref="M15:U15">$I15*M14</f>
        <v>520</v>
      </c>
      <c r="N15" s="31">
        <f t="shared" si="1"/>
        <v>520</v>
      </c>
      <c r="O15" s="32">
        <f t="shared" si="1"/>
        <v>520</v>
      </c>
      <c r="P15" s="30">
        <f t="shared" si="1"/>
        <v>520</v>
      </c>
      <c r="Q15" s="31">
        <f t="shared" si="1"/>
        <v>520</v>
      </c>
      <c r="R15" s="32">
        <f t="shared" si="1"/>
        <v>520</v>
      </c>
      <c r="S15" s="30">
        <f t="shared" si="1"/>
        <v>520</v>
      </c>
      <c r="T15" s="31">
        <f t="shared" si="1"/>
        <v>520</v>
      </c>
      <c r="U15" s="32">
        <f t="shared" si="1"/>
        <v>520</v>
      </c>
      <c r="W15" s="126">
        <f>I15*100</f>
        <v>100</v>
      </c>
    </row>
    <row r="16" spans="1:21" ht="6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0"/>
      <c r="N16" s="31"/>
      <c r="O16" s="32"/>
      <c r="P16" s="30"/>
      <c r="Q16" s="31"/>
      <c r="R16" s="32"/>
      <c r="S16" s="30"/>
      <c r="T16" s="31"/>
      <c r="U16" s="32"/>
    </row>
    <row r="17" spans="1:21" ht="12.75">
      <c r="A17" s="2">
        <f>A15-1</f>
        <v>-5</v>
      </c>
      <c r="B17" s="3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4">
        <f aca="true" t="shared" si="2" ref="M17:U17">HLOOKUP(M12,$M$52:$V$57,M48+3,TRUE)</f>
        <v>0.5</v>
      </c>
      <c r="N17" s="35">
        <f t="shared" si="2"/>
        <v>0.2</v>
      </c>
      <c r="O17" s="35">
        <f t="shared" si="2"/>
        <v>0.1</v>
      </c>
      <c r="P17" s="34">
        <f t="shared" si="2"/>
        <v>0.5</v>
      </c>
      <c r="Q17" s="35">
        <f t="shared" si="2"/>
        <v>0.2</v>
      </c>
      <c r="R17" s="35">
        <f t="shared" si="2"/>
        <v>0.1</v>
      </c>
      <c r="S17" s="34">
        <f t="shared" si="2"/>
        <v>0.5</v>
      </c>
      <c r="T17" s="35">
        <f t="shared" si="2"/>
        <v>0.2</v>
      </c>
      <c r="U17" s="36">
        <f t="shared" si="2"/>
        <v>0.1</v>
      </c>
    </row>
    <row r="18" spans="1:21" ht="6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0"/>
      <c r="N18" s="31"/>
      <c r="O18" s="32"/>
      <c r="P18" s="30"/>
      <c r="Q18" s="31"/>
      <c r="R18" s="32"/>
      <c r="S18" s="30"/>
      <c r="T18" s="31"/>
      <c r="U18" s="32"/>
    </row>
    <row r="19" spans="1:21" ht="12.75">
      <c r="A19" s="2">
        <f>A17-1</f>
        <v>-6</v>
      </c>
      <c r="B19" s="3"/>
      <c r="C19" s="3" t="s">
        <v>19</v>
      </c>
      <c r="D19" s="3"/>
      <c r="E19" s="3"/>
      <c r="F19" s="3"/>
      <c r="G19" s="3"/>
      <c r="H19" s="3"/>
      <c r="I19" s="3"/>
      <c r="J19" s="3"/>
      <c r="K19" s="3"/>
      <c r="L19" s="37" t="s">
        <v>20</v>
      </c>
      <c r="M19" s="30">
        <f aca="true" t="shared" si="3" ref="M19:U19">M14*$P$34</f>
        <v>104</v>
      </c>
      <c r="N19" s="31">
        <f t="shared" si="3"/>
        <v>104</v>
      </c>
      <c r="O19" s="32">
        <f t="shared" si="3"/>
        <v>104</v>
      </c>
      <c r="P19" s="30">
        <f t="shared" si="3"/>
        <v>104</v>
      </c>
      <c r="Q19" s="31">
        <f t="shared" si="3"/>
        <v>104</v>
      </c>
      <c r="R19" s="32">
        <f t="shared" si="3"/>
        <v>104</v>
      </c>
      <c r="S19" s="30">
        <f t="shared" si="3"/>
        <v>104</v>
      </c>
      <c r="T19" s="31">
        <f t="shared" si="3"/>
        <v>104</v>
      </c>
      <c r="U19" s="32">
        <f t="shared" si="3"/>
        <v>104</v>
      </c>
    </row>
    <row r="20" spans="1:21" ht="12.75">
      <c r="A20" s="2">
        <f>A19-1</f>
        <v>-7</v>
      </c>
      <c r="B20" s="3"/>
      <c r="C20" s="3"/>
      <c r="D20" s="26"/>
      <c r="E20" s="3"/>
      <c r="F20" s="3"/>
      <c r="G20" s="3"/>
      <c r="H20" s="3"/>
      <c r="I20" s="3"/>
      <c r="J20" s="3"/>
      <c r="K20" s="3"/>
      <c r="L20" s="37" t="s">
        <v>21</v>
      </c>
      <c r="M20" s="30">
        <f aca="true" t="shared" si="4" ref="M20:U20">M17*MIN(M14,2000)</f>
        <v>260</v>
      </c>
      <c r="N20" s="31">
        <f t="shared" si="4"/>
        <v>104</v>
      </c>
      <c r="O20" s="32">
        <f t="shared" si="4"/>
        <v>52</v>
      </c>
      <c r="P20" s="30">
        <f t="shared" si="4"/>
        <v>260</v>
      </c>
      <c r="Q20" s="31">
        <f t="shared" si="4"/>
        <v>104</v>
      </c>
      <c r="R20" s="32">
        <f t="shared" si="4"/>
        <v>52</v>
      </c>
      <c r="S20" s="30">
        <f t="shared" si="4"/>
        <v>260</v>
      </c>
      <c r="T20" s="31">
        <f t="shared" si="4"/>
        <v>104</v>
      </c>
      <c r="U20" s="32">
        <f t="shared" si="4"/>
        <v>52</v>
      </c>
    </row>
    <row r="21" spans="1:21" ht="6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0"/>
      <c r="N21" s="31"/>
      <c r="O21" s="32"/>
      <c r="P21" s="30"/>
      <c r="Q21" s="31"/>
      <c r="R21" s="32"/>
      <c r="S21" s="30"/>
      <c r="T21" s="31"/>
      <c r="U21" s="32"/>
    </row>
    <row r="22" spans="1:21" ht="12.75">
      <c r="A22" s="2">
        <f>A20-1</f>
        <v>-8</v>
      </c>
      <c r="B22" s="3"/>
      <c r="C22" s="3" t="s">
        <v>22</v>
      </c>
      <c r="D22" s="3"/>
      <c r="E22" s="3"/>
      <c r="F22" s="3"/>
      <c r="G22" s="3"/>
      <c r="H22" s="3"/>
      <c r="I22" s="3"/>
      <c r="J22" s="3"/>
      <c r="K22" s="3"/>
      <c r="L22" s="3"/>
      <c r="M22" s="30"/>
      <c r="N22" s="31"/>
      <c r="O22" s="32"/>
      <c r="P22" s="30"/>
      <c r="Q22" s="31"/>
      <c r="R22" s="32"/>
      <c r="S22" s="30"/>
      <c r="T22" s="31"/>
      <c r="U22" s="32"/>
    </row>
    <row r="23" spans="1:21" ht="12.75">
      <c r="A23" s="2">
        <f>A22-1</f>
        <v>-9</v>
      </c>
      <c r="B23" s="3"/>
      <c r="C23" s="3"/>
      <c r="D23" s="3" t="s">
        <v>23</v>
      </c>
      <c r="E23" s="3"/>
      <c r="F23" s="3"/>
      <c r="G23" s="3"/>
      <c r="H23" s="33">
        <f>A14</f>
        <v>-3</v>
      </c>
      <c r="I23" s="33" t="str">
        <f>"-"</f>
        <v>-</v>
      </c>
      <c r="J23" s="33">
        <f>A19</f>
        <v>-6</v>
      </c>
      <c r="K23" s="33" t="str">
        <f>"-"</f>
        <v>-</v>
      </c>
      <c r="L23" s="33">
        <f>A20</f>
        <v>-7</v>
      </c>
      <c r="M23" s="30">
        <f aca="true" t="shared" si="5" ref="M23:U23">M14-M19-M20</f>
        <v>156</v>
      </c>
      <c r="N23" s="31">
        <f t="shared" si="5"/>
        <v>312</v>
      </c>
      <c r="O23" s="32">
        <f t="shared" si="5"/>
        <v>364</v>
      </c>
      <c r="P23" s="30">
        <f t="shared" si="5"/>
        <v>156</v>
      </c>
      <c r="Q23" s="31">
        <f t="shared" si="5"/>
        <v>312</v>
      </c>
      <c r="R23" s="32">
        <f t="shared" si="5"/>
        <v>364</v>
      </c>
      <c r="S23" s="30">
        <f t="shared" si="5"/>
        <v>156</v>
      </c>
      <c r="T23" s="31">
        <f t="shared" si="5"/>
        <v>312</v>
      </c>
      <c r="U23" s="32">
        <f t="shared" si="5"/>
        <v>364</v>
      </c>
    </row>
    <row r="24" spans="1:21" ht="12.75">
      <c r="A24" s="2">
        <f>A23-1</f>
        <v>-10</v>
      </c>
      <c r="B24" s="3"/>
      <c r="C24" s="3"/>
      <c r="D24" s="3" t="s">
        <v>24</v>
      </c>
      <c r="E24" s="3"/>
      <c r="F24" s="3"/>
      <c r="G24" s="3"/>
      <c r="H24" s="33">
        <f>A23</f>
        <v>-9</v>
      </c>
      <c r="I24" s="38" t="s">
        <v>25</v>
      </c>
      <c r="J24" s="38">
        <v>52</v>
      </c>
      <c r="K24" s="3"/>
      <c r="L24" s="3"/>
      <c r="M24" s="39">
        <f aca="true" t="shared" si="6" ref="M24:U24">M23/52</f>
        <v>3</v>
      </c>
      <c r="N24" s="40">
        <f t="shared" si="6"/>
        <v>6</v>
      </c>
      <c r="O24" s="41">
        <f t="shared" si="6"/>
        <v>7</v>
      </c>
      <c r="P24" s="39">
        <f t="shared" si="6"/>
        <v>3</v>
      </c>
      <c r="Q24" s="40">
        <f t="shared" si="6"/>
        <v>6</v>
      </c>
      <c r="R24" s="41">
        <f t="shared" si="6"/>
        <v>7</v>
      </c>
      <c r="S24" s="39">
        <f t="shared" si="6"/>
        <v>3</v>
      </c>
      <c r="T24" s="40">
        <f t="shared" si="6"/>
        <v>6</v>
      </c>
      <c r="U24" s="41">
        <f t="shared" si="6"/>
        <v>7</v>
      </c>
    </row>
    <row r="25" spans="1:21" ht="6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2"/>
      <c r="N25" s="43"/>
      <c r="O25" s="44"/>
      <c r="P25" s="42"/>
      <c r="Q25" s="43"/>
      <c r="R25" s="44"/>
      <c r="S25" s="42"/>
      <c r="T25" s="43"/>
      <c r="U25" s="44"/>
    </row>
    <row r="26" spans="1:21" ht="12.75">
      <c r="A26" s="2">
        <f>A24-1</f>
        <v>-11</v>
      </c>
      <c r="B26" s="3"/>
      <c r="C26" s="3" t="s">
        <v>26</v>
      </c>
      <c r="D26" s="3"/>
      <c r="E26" s="3"/>
      <c r="F26" s="3"/>
      <c r="G26" s="3" t="s">
        <v>23</v>
      </c>
      <c r="H26" s="3"/>
      <c r="I26" s="3"/>
      <c r="J26" s="33">
        <f>A14</f>
        <v>-3</v>
      </c>
      <c r="K26" s="38" t="str">
        <f>"+"</f>
        <v>+</v>
      </c>
      <c r="L26" s="33">
        <f>A15</f>
        <v>-4</v>
      </c>
      <c r="M26" s="30">
        <f aca="true" t="shared" si="7" ref="M26:U26">M14+M15</f>
        <v>1040</v>
      </c>
      <c r="N26" s="31">
        <f t="shared" si="7"/>
        <v>1040</v>
      </c>
      <c r="O26" s="32">
        <f t="shared" si="7"/>
        <v>1040</v>
      </c>
      <c r="P26" s="30">
        <f t="shared" si="7"/>
        <v>1040</v>
      </c>
      <c r="Q26" s="31">
        <f t="shared" si="7"/>
        <v>1040</v>
      </c>
      <c r="R26" s="32">
        <f t="shared" si="7"/>
        <v>1040</v>
      </c>
      <c r="S26" s="30">
        <f t="shared" si="7"/>
        <v>1040</v>
      </c>
      <c r="T26" s="31">
        <f t="shared" si="7"/>
        <v>1040</v>
      </c>
      <c r="U26" s="32">
        <f t="shared" si="7"/>
        <v>1040</v>
      </c>
    </row>
    <row r="27" spans="1:21" ht="12.75">
      <c r="A27" s="2"/>
      <c r="B27" s="3"/>
      <c r="C27" s="3"/>
      <c r="D27" s="3"/>
      <c r="E27" s="3"/>
      <c r="F27" s="3"/>
      <c r="G27" s="3" t="s">
        <v>27</v>
      </c>
      <c r="H27" s="3"/>
      <c r="I27" s="3"/>
      <c r="J27" s="33">
        <f>A26</f>
        <v>-11</v>
      </c>
      <c r="K27" s="38" t="s">
        <v>25</v>
      </c>
      <c r="L27" s="38">
        <v>52</v>
      </c>
      <c r="M27" s="39">
        <f aca="true" t="shared" si="8" ref="M27:U27">M26/52</f>
        <v>20</v>
      </c>
      <c r="N27" s="40">
        <f t="shared" si="8"/>
        <v>20</v>
      </c>
      <c r="O27" s="41">
        <f t="shared" si="8"/>
        <v>20</v>
      </c>
      <c r="P27" s="39">
        <f t="shared" si="8"/>
        <v>20</v>
      </c>
      <c r="Q27" s="40">
        <f t="shared" si="8"/>
        <v>20</v>
      </c>
      <c r="R27" s="41">
        <f t="shared" si="8"/>
        <v>20</v>
      </c>
      <c r="S27" s="39">
        <f t="shared" si="8"/>
        <v>20</v>
      </c>
      <c r="T27" s="40">
        <f t="shared" si="8"/>
        <v>20</v>
      </c>
      <c r="U27" s="41">
        <f t="shared" si="8"/>
        <v>20</v>
      </c>
    </row>
    <row r="28" spans="1:21" ht="6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0"/>
      <c r="N28" s="31"/>
      <c r="O28" s="32"/>
      <c r="P28" s="30"/>
      <c r="Q28" s="31"/>
      <c r="R28" s="32"/>
      <c r="S28" s="30"/>
      <c r="T28" s="31"/>
      <c r="U28" s="32"/>
    </row>
    <row r="29" spans="1:21" ht="12.75">
      <c r="A29" s="2">
        <f>A26-1</f>
        <v>-12</v>
      </c>
      <c r="B29" s="3"/>
      <c r="C29" s="3" t="s">
        <v>28</v>
      </c>
      <c r="D29" s="3"/>
      <c r="E29" s="3"/>
      <c r="F29" s="3"/>
      <c r="G29" s="3"/>
      <c r="H29" s="3"/>
      <c r="I29" s="3"/>
      <c r="J29" s="3"/>
      <c r="K29" s="3"/>
      <c r="L29" s="3"/>
      <c r="M29" s="30"/>
      <c r="N29" s="31"/>
      <c r="O29" s="32"/>
      <c r="P29" s="30"/>
      <c r="Q29" s="31"/>
      <c r="R29" s="32"/>
      <c r="S29" s="30"/>
      <c r="T29" s="31"/>
      <c r="U29" s="32"/>
    </row>
    <row r="30" spans="1:21" ht="12.75">
      <c r="A30" s="2"/>
      <c r="B30" s="3"/>
      <c r="C30" s="3"/>
      <c r="D30" s="37"/>
      <c r="E30" s="3"/>
      <c r="F30" s="3"/>
      <c r="G30" s="3"/>
      <c r="H30" s="3"/>
      <c r="I30" s="3"/>
      <c r="J30" s="3"/>
      <c r="K30" s="3"/>
      <c r="L30" s="37" t="s">
        <v>29</v>
      </c>
      <c r="M30" s="45">
        <f aca="true" t="shared" si="9" ref="M30:U30">M26/M23-1</f>
        <v>5.666666666666667</v>
      </c>
      <c r="N30" s="46">
        <f t="shared" si="9"/>
        <v>2.3333333333333335</v>
      </c>
      <c r="O30" s="47">
        <f t="shared" si="9"/>
        <v>1.8571428571428572</v>
      </c>
      <c r="P30" s="45">
        <f t="shared" si="9"/>
        <v>5.666666666666667</v>
      </c>
      <c r="Q30" s="46">
        <f t="shared" si="9"/>
        <v>2.3333333333333335</v>
      </c>
      <c r="R30" s="47">
        <f t="shared" si="9"/>
        <v>1.8571428571428572</v>
      </c>
      <c r="S30" s="45">
        <f t="shared" si="9"/>
        <v>5.666666666666667</v>
      </c>
      <c r="T30" s="46">
        <f t="shared" si="9"/>
        <v>2.3333333333333335</v>
      </c>
      <c r="U30" s="47">
        <f t="shared" si="9"/>
        <v>1.8571428571428572</v>
      </c>
    </row>
    <row r="31" spans="1:21" ht="6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49"/>
      <c r="O31" s="51"/>
      <c r="P31" s="52"/>
      <c r="Q31" s="49"/>
      <c r="R31" s="51"/>
      <c r="S31" s="52"/>
      <c r="T31" s="49"/>
      <c r="U31" s="51"/>
    </row>
    <row r="32" spans="1:28" ht="9.7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>
        <f aca="true" t="shared" si="10" ref="M32:U32">IF(OR(M17&lt;M60,M17&gt;M60),"PROBLEM","")</f>
      </c>
      <c r="N32" s="55">
        <f t="shared" si="10"/>
      </c>
      <c r="O32" s="55">
        <f t="shared" si="10"/>
      </c>
      <c r="P32" s="55">
        <f t="shared" si="10"/>
      </c>
      <c r="Q32" s="55">
        <f t="shared" si="10"/>
      </c>
      <c r="R32" s="55">
        <f t="shared" si="10"/>
      </c>
      <c r="S32" s="55">
        <f t="shared" si="10"/>
      </c>
      <c r="T32" s="55">
        <f t="shared" si="10"/>
      </c>
      <c r="U32" s="56">
        <f t="shared" si="10"/>
      </c>
      <c r="V32" s="57"/>
      <c r="W32" s="57"/>
      <c r="X32" s="57"/>
      <c r="Y32" s="57"/>
      <c r="Z32" s="57"/>
      <c r="AA32" s="57"/>
      <c r="AB32" s="57"/>
    </row>
    <row r="33" spans="1:28" ht="12.75">
      <c r="A33" s="58" t="s">
        <v>30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59"/>
      <c r="O33" s="59"/>
      <c r="P33" s="59"/>
      <c r="Q33" s="59"/>
      <c r="R33" s="59"/>
      <c r="S33" s="59"/>
      <c r="T33" s="59"/>
      <c r="U33" s="61"/>
      <c r="V33" s="57"/>
      <c r="W33" s="57"/>
      <c r="X33" s="57"/>
      <c r="Y33" s="57"/>
      <c r="Z33" s="57"/>
      <c r="AA33" s="57"/>
      <c r="AB33" s="57"/>
    </row>
    <row r="34" spans="1:28" ht="12.75">
      <c r="A34" s="62">
        <v>1</v>
      </c>
      <c r="B34" s="59"/>
      <c r="C34" s="59" t="s">
        <v>31</v>
      </c>
      <c r="D34" s="59"/>
      <c r="E34" s="59"/>
      <c r="F34" s="59"/>
      <c r="G34" s="59"/>
      <c r="H34" s="26"/>
      <c r="I34" s="26"/>
      <c r="J34" s="63"/>
      <c r="K34" s="26"/>
      <c r="L34" s="26"/>
      <c r="M34" s="60"/>
      <c r="N34" s="63"/>
      <c r="O34" s="59"/>
      <c r="P34" s="64">
        <v>0.2</v>
      </c>
      <c r="Q34" s="65" t="s">
        <v>32</v>
      </c>
      <c r="R34" s="59"/>
      <c r="S34" s="59"/>
      <c r="T34" s="59"/>
      <c r="U34" s="66"/>
      <c r="V34" s="57"/>
      <c r="W34" s="57"/>
      <c r="X34" s="57"/>
      <c r="Y34" s="57"/>
      <c r="Z34" s="57"/>
      <c r="AA34" s="57"/>
      <c r="AB34" s="57"/>
    </row>
    <row r="35" spans="1:28" ht="12.75">
      <c r="A35" s="62">
        <v>2</v>
      </c>
      <c r="B35" s="59"/>
      <c r="C35" s="59" t="s">
        <v>33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57"/>
      <c r="W35" s="57"/>
      <c r="X35" s="57"/>
      <c r="Y35" s="57"/>
      <c r="Z35" s="57"/>
      <c r="AA35" s="57"/>
      <c r="AB35" s="57"/>
    </row>
    <row r="36" spans="1:28" ht="12.75">
      <c r="A36" s="62">
        <v>3</v>
      </c>
      <c r="B36" s="59"/>
      <c r="C36" s="59" t="s">
        <v>34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57"/>
      <c r="W36" s="57"/>
      <c r="X36" s="57"/>
      <c r="Y36" s="57"/>
      <c r="Z36" s="57"/>
      <c r="AA36" s="57"/>
      <c r="AB36" s="57"/>
    </row>
    <row r="37" spans="1:28" ht="12.75">
      <c r="A37" s="62">
        <v>4</v>
      </c>
      <c r="B37" s="59"/>
      <c r="C37" s="59" t="s">
        <v>35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57"/>
      <c r="W37" s="57"/>
      <c r="X37" s="57"/>
      <c r="Y37" s="57"/>
      <c r="Z37" s="57"/>
      <c r="AA37" s="57"/>
      <c r="AB37" s="57"/>
    </row>
    <row r="38" spans="1:28" ht="12.75">
      <c r="A38" s="62">
        <v>5</v>
      </c>
      <c r="B38" s="59"/>
      <c r="C38" s="59" t="s">
        <v>36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57"/>
      <c r="W38" s="57"/>
      <c r="X38" s="57"/>
      <c r="Y38" s="57"/>
      <c r="Z38" s="57"/>
      <c r="AA38" s="57"/>
      <c r="AB38" s="57"/>
    </row>
    <row r="39" spans="1:28" ht="12.75">
      <c r="A39" s="62">
        <v>6</v>
      </c>
      <c r="B39" s="59"/>
      <c r="C39" s="59" t="s">
        <v>37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57"/>
      <c r="W39" s="57"/>
      <c r="X39" s="57"/>
      <c r="Y39" s="57"/>
      <c r="Z39" s="57"/>
      <c r="AA39" s="57"/>
      <c r="AB39" s="57"/>
    </row>
    <row r="40" spans="1:28" ht="12.75">
      <c r="A40" s="62"/>
      <c r="B40" s="59"/>
      <c r="C40" s="59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5" t="s">
        <v>38</v>
      </c>
      <c r="U40" s="119">
        <f>K51</f>
        <v>39845</v>
      </c>
      <c r="V40" s="57"/>
      <c r="W40" s="57"/>
      <c r="X40" s="57"/>
      <c r="Y40" s="57"/>
      <c r="Z40" s="57"/>
      <c r="AA40" s="57"/>
      <c r="AB40" s="57"/>
    </row>
    <row r="41" spans="1:28" ht="6" customHeight="1">
      <c r="A41" s="69"/>
      <c r="B41" s="70"/>
      <c r="C41" s="70"/>
      <c r="D41" s="70"/>
      <c r="E41" s="70"/>
      <c r="F41" s="70"/>
      <c r="G41" s="70"/>
      <c r="H41" s="70"/>
      <c r="I41" s="70"/>
      <c r="J41" s="71"/>
      <c r="K41" s="72"/>
      <c r="L41" s="72"/>
      <c r="M41" s="73"/>
      <c r="N41" s="70"/>
      <c r="O41" s="70"/>
      <c r="P41" s="70"/>
      <c r="Q41" s="70"/>
      <c r="R41" s="70"/>
      <c r="S41" s="70"/>
      <c r="T41" s="70"/>
      <c r="U41" s="74"/>
      <c r="V41" s="57"/>
      <c r="W41" s="57"/>
      <c r="X41" s="57"/>
      <c r="Y41" s="57"/>
      <c r="Z41" s="57"/>
      <c r="AA41" s="57"/>
      <c r="AB41" s="57"/>
    </row>
    <row r="42" spans="1:28" ht="6" customHeight="1">
      <c r="A42" s="75"/>
      <c r="B42" s="59"/>
      <c r="C42" s="59"/>
      <c r="D42" s="59"/>
      <c r="E42" s="59"/>
      <c r="F42" s="59"/>
      <c r="G42" s="59"/>
      <c r="H42" s="59"/>
      <c r="I42" s="59"/>
      <c r="J42" s="63"/>
      <c r="K42" s="76"/>
      <c r="L42" s="76"/>
      <c r="M42" s="60"/>
      <c r="N42" s="59"/>
      <c r="O42" s="59"/>
      <c r="P42" s="59"/>
      <c r="Q42" s="59"/>
      <c r="R42" s="59"/>
      <c r="S42" s="59"/>
      <c r="T42" s="59"/>
      <c r="U42" s="59"/>
      <c r="V42" s="57"/>
      <c r="W42" s="57"/>
      <c r="X42" s="57"/>
      <c r="Y42" s="57"/>
      <c r="Z42" s="57"/>
      <c r="AA42" s="57"/>
      <c r="AB42" s="57"/>
    </row>
    <row r="43" spans="1:28" ht="6" customHeight="1">
      <c r="A43" s="75"/>
      <c r="B43" s="59"/>
      <c r="C43" s="59"/>
      <c r="D43" s="59"/>
      <c r="E43" s="59"/>
      <c r="F43" s="59"/>
      <c r="G43" s="59"/>
      <c r="H43" s="59"/>
      <c r="I43" s="59"/>
      <c r="J43" s="63"/>
      <c r="K43" s="76"/>
      <c r="L43" s="76"/>
      <c r="M43" s="60"/>
      <c r="N43" s="59"/>
      <c r="O43" s="59"/>
      <c r="P43" s="59"/>
      <c r="Q43" s="59"/>
      <c r="R43" s="59"/>
      <c r="S43" s="59"/>
      <c r="T43" s="59"/>
      <c r="U43" s="59"/>
      <c r="V43" s="57"/>
      <c r="W43" s="57"/>
      <c r="X43" s="57"/>
      <c r="Y43" s="57"/>
      <c r="Z43" s="57"/>
      <c r="AA43" s="57"/>
      <c r="AB43" s="57"/>
    </row>
    <row r="44" spans="1:28" ht="12.75" customHeight="1" thickBot="1">
      <c r="A44" s="120" t="s">
        <v>39</v>
      </c>
      <c r="B44" s="121"/>
      <c r="C44" s="121"/>
      <c r="D44" s="121"/>
      <c r="E44" s="121"/>
      <c r="F44" s="121"/>
      <c r="G44" s="121"/>
      <c r="H44" s="121"/>
      <c r="I44" s="121"/>
      <c r="J44" s="122"/>
      <c r="K44" s="123"/>
      <c r="L44" s="123"/>
      <c r="M44" s="124"/>
      <c r="N44" s="125"/>
      <c r="O44" s="125"/>
      <c r="P44" s="125"/>
      <c r="Q44" s="125"/>
      <c r="R44" s="125"/>
      <c r="S44" s="125"/>
      <c r="T44" s="125"/>
      <c r="U44" s="125"/>
      <c r="V44" s="57"/>
      <c r="W44" s="57"/>
      <c r="X44" s="57"/>
      <c r="Y44" s="57"/>
      <c r="Z44" s="57"/>
      <c r="AA44" s="57"/>
      <c r="AB44" s="57"/>
    </row>
    <row r="45" spans="1:21" ht="12.75">
      <c r="A45" s="81" t="s">
        <v>40</v>
      </c>
      <c r="B45" s="82"/>
      <c r="C45" s="82"/>
      <c r="D45" s="82"/>
      <c r="E45" s="82"/>
      <c r="F45" s="82"/>
      <c r="G45" s="82"/>
      <c r="H45" s="82"/>
      <c r="I45" s="82"/>
      <c r="J45" s="82"/>
      <c r="K45" s="83"/>
      <c r="L45" s="83"/>
      <c r="M45" s="84"/>
      <c r="N45" s="82"/>
      <c r="O45" s="82"/>
      <c r="P45" s="82"/>
      <c r="Q45" s="82"/>
      <c r="R45" s="82"/>
      <c r="S45" s="82"/>
      <c r="T45" s="82"/>
      <c r="U45" s="85" t="s">
        <v>51</v>
      </c>
    </row>
    <row r="46" spans="1:21" ht="12.75">
      <c r="A46" s="81" t="s">
        <v>41</v>
      </c>
      <c r="B46" s="82"/>
      <c r="C46" s="82"/>
      <c r="D46" s="82"/>
      <c r="E46" s="82"/>
      <c r="F46" s="128" t="s">
        <v>53</v>
      </c>
      <c r="G46" s="82"/>
      <c r="H46" s="82"/>
      <c r="I46" s="82"/>
      <c r="J46" s="82"/>
      <c r="K46" s="83"/>
      <c r="L46" s="83"/>
      <c r="M46" s="84"/>
      <c r="N46" s="82"/>
      <c r="O46" s="82"/>
      <c r="P46" s="82"/>
      <c r="Q46" s="82"/>
      <c r="R46" s="82"/>
      <c r="S46" s="82"/>
      <c r="T46" s="82"/>
      <c r="U46" s="85" t="s">
        <v>52</v>
      </c>
    </row>
    <row r="47" spans="1:21" ht="12.7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6"/>
      <c r="B48" s="87"/>
      <c r="C48" s="87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9">
        <v>1</v>
      </c>
      <c r="N48" s="89">
        <v>1</v>
      </c>
      <c r="O48" s="89">
        <v>1</v>
      </c>
      <c r="P48" s="89">
        <v>2</v>
      </c>
      <c r="Q48" s="89">
        <v>2</v>
      </c>
      <c r="R48" s="89">
        <v>2</v>
      </c>
      <c r="S48" s="89">
        <v>3</v>
      </c>
      <c r="T48" s="89">
        <v>3</v>
      </c>
      <c r="U48" s="89">
        <v>3</v>
      </c>
    </row>
    <row r="49" spans="1:21" ht="13.5" thickBo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87"/>
      <c r="Q49" s="87"/>
      <c r="R49" s="87"/>
      <c r="S49" s="87"/>
      <c r="T49" s="87"/>
      <c r="U49" s="87"/>
    </row>
    <row r="50" spans="1:22" ht="12.75">
      <c r="A50" s="86"/>
      <c r="B50" s="87"/>
      <c r="C50" s="87"/>
      <c r="D50" s="87"/>
      <c r="E50" s="87"/>
      <c r="F50" s="87"/>
      <c r="G50" s="87"/>
      <c r="H50" s="90" t="s">
        <v>54</v>
      </c>
      <c r="I50" s="91"/>
      <c r="J50" s="91"/>
      <c r="K50" s="319">
        <v>2009</v>
      </c>
      <c r="L50" s="319"/>
      <c r="M50" s="92" t="s">
        <v>43</v>
      </c>
      <c r="N50" s="92" t="s">
        <v>43</v>
      </c>
      <c r="O50" s="92" t="s">
        <v>43</v>
      </c>
      <c r="P50" s="92" t="s">
        <v>43</v>
      </c>
      <c r="Q50" s="92" t="s">
        <v>43</v>
      </c>
      <c r="R50" s="92" t="s">
        <v>43</v>
      </c>
      <c r="S50" s="92" t="s">
        <v>43</v>
      </c>
      <c r="T50" s="92" t="s">
        <v>43</v>
      </c>
      <c r="U50" s="93" t="s">
        <v>43</v>
      </c>
      <c r="V50" s="94" t="s">
        <v>43</v>
      </c>
    </row>
    <row r="51" spans="1:22" ht="12.75">
      <c r="A51" s="86"/>
      <c r="B51" s="87"/>
      <c r="C51" s="87"/>
      <c r="D51" s="87"/>
      <c r="E51" s="87"/>
      <c r="F51" s="87"/>
      <c r="G51" s="87"/>
      <c r="H51" s="138" t="s">
        <v>74</v>
      </c>
      <c r="I51" s="3"/>
      <c r="J51" s="3"/>
      <c r="K51" s="318">
        <v>39845</v>
      </c>
      <c r="L51" s="318"/>
      <c r="M51" s="139"/>
      <c r="N51" s="139"/>
      <c r="O51" s="139"/>
      <c r="P51" s="139"/>
      <c r="Q51" s="139"/>
      <c r="R51" s="139"/>
      <c r="S51" s="139"/>
      <c r="T51" s="139"/>
      <c r="U51" s="38"/>
      <c r="V51" s="140"/>
    </row>
    <row r="52" spans="1:22" ht="12.75">
      <c r="A52" s="86"/>
      <c r="B52" s="87"/>
      <c r="C52" s="87"/>
      <c r="D52" s="87"/>
      <c r="E52" s="87"/>
      <c r="F52" s="87"/>
      <c r="G52" s="87"/>
      <c r="H52" s="95" t="s">
        <v>44</v>
      </c>
      <c r="I52" s="96" t="s">
        <v>45</v>
      </c>
      <c r="J52" s="97"/>
      <c r="K52" s="97"/>
      <c r="L52" s="97"/>
      <c r="M52" s="98">
        <v>0</v>
      </c>
      <c r="N52" s="99">
        <f aca="true" t="shared" si="11" ref="N52:V52">M53+1</f>
        <v>16501</v>
      </c>
      <c r="O52" s="99">
        <f t="shared" si="11"/>
        <v>18001</v>
      </c>
      <c r="P52" s="99">
        <f t="shared" si="11"/>
        <v>24751</v>
      </c>
      <c r="Q52" s="99">
        <f t="shared" si="11"/>
        <v>27001</v>
      </c>
      <c r="R52" s="99">
        <f t="shared" si="11"/>
        <v>27751</v>
      </c>
      <c r="S52" s="99">
        <f t="shared" si="11"/>
        <v>33001</v>
      </c>
      <c r="T52" s="99">
        <f t="shared" si="11"/>
        <v>36001</v>
      </c>
      <c r="U52" s="99">
        <f t="shared" si="11"/>
        <v>41626</v>
      </c>
      <c r="V52" s="100">
        <f t="shared" si="11"/>
        <v>55501</v>
      </c>
    </row>
    <row r="53" spans="1:22" ht="12.75">
      <c r="A53" s="86"/>
      <c r="B53" s="87"/>
      <c r="C53" s="87"/>
      <c r="D53" s="87"/>
      <c r="E53" s="87"/>
      <c r="F53" s="87"/>
      <c r="G53" s="130" t="s">
        <v>55</v>
      </c>
      <c r="H53" s="101"/>
      <c r="I53" s="97"/>
      <c r="J53" s="97"/>
      <c r="K53" s="97"/>
      <c r="L53" s="97"/>
      <c r="M53" s="176">
        <v>16500</v>
      </c>
      <c r="N53" s="176">
        <v>18000</v>
      </c>
      <c r="O53" s="176">
        <v>24750</v>
      </c>
      <c r="P53" s="176">
        <v>27000</v>
      </c>
      <c r="Q53" s="176">
        <v>27750</v>
      </c>
      <c r="R53" s="176">
        <v>33000</v>
      </c>
      <c r="S53" s="176">
        <v>36000</v>
      </c>
      <c r="T53" s="176">
        <v>41625</v>
      </c>
      <c r="U53" s="176">
        <v>55500</v>
      </c>
      <c r="V53" s="100">
        <v>999999</v>
      </c>
    </row>
    <row r="54" spans="1:22" ht="12.75">
      <c r="A54" s="86"/>
      <c r="B54" s="87"/>
      <c r="C54" s="87"/>
      <c r="D54" s="87"/>
      <c r="E54" s="87"/>
      <c r="F54" s="87"/>
      <c r="G54" s="87"/>
      <c r="H54" s="101"/>
      <c r="I54" s="97"/>
      <c r="J54" s="97"/>
      <c r="K54" s="97"/>
      <c r="L54" s="97"/>
      <c r="M54" s="102"/>
      <c r="N54" s="102"/>
      <c r="O54" s="102"/>
      <c r="P54" s="102"/>
      <c r="Q54" s="102"/>
      <c r="R54" s="102"/>
      <c r="S54" s="102"/>
      <c r="T54" s="102"/>
      <c r="U54" s="102"/>
      <c r="V54" s="103"/>
    </row>
    <row r="55" spans="1:22" ht="12.75">
      <c r="A55" s="86"/>
      <c r="B55" s="87"/>
      <c r="C55" s="87"/>
      <c r="D55" s="87"/>
      <c r="E55" s="87"/>
      <c r="F55" s="87"/>
      <c r="G55" s="87"/>
      <c r="H55" s="104">
        <v>1</v>
      </c>
      <c r="I55" s="97" t="s">
        <v>46</v>
      </c>
      <c r="J55" s="97"/>
      <c r="K55" s="97"/>
      <c r="L55" s="97"/>
      <c r="M55" s="131">
        <v>0.5</v>
      </c>
      <c r="N55" s="131">
        <v>0.5</v>
      </c>
      <c r="O55" s="131">
        <v>0.5</v>
      </c>
      <c r="P55" s="131">
        <v>0.5</v>
      </c>
      <c r="Q55" s="131">
        <v>0.5</v>
      </c>
      <c r="R55" s="132">
        <v>0.5</v>
      </c>
      <c r="S55" s="132">
        <v>0.2</v>
      </c>
      <c r="T55" s="131">
        <v>0.1</v>
      </c>
      <c r="U55" s="132">
        <v>0.1</v>
      </c>
      <c r="V55" s="107">
        <v>0</v>
      </c>
    </row>
    <row r="56" spans="1:22" ht="12.75">
      <c r="A56" s="86"/>
      <c r="B56" s="87"/>
      <c r="C56" s="87"/>
      <c r="D56" s="87"/>
      <c r="E56" s="87"/>
      <c r="F56" s="87"/>
      <c r="G56" s="87"/>
      <c r="H56" s="104">
        <v>2</v>
      </c>
      <c r="I56" s="97" t="s">
        <v>47</v>
      </c>
      <c r="J56" s="97"/>
      <c r="K56" s="97"/>
      <c r="L56" s="97"/>
      <c r="M56" s="131">
        <v>0.5</v>
      </c>
      <c r="N56" s="131">
        <v>0.5</v>
      </c>
      <c r="O56" s="132">
        <v>0.5</v>
      </c>
      <c r="P56" s="132">
        <v>0.2</v>
      </c>
      <c r="Q56" s="131">
        <v>0.1</v>
      </c>
      <c r="R56" s="131">
        <v>0.1</v>
      </c>
      <c r="S56" s="131">
        <v>0.1</v>
      </c>
      <c r="T56" s="132">
        <v>0.1</v>
      </c>
      <c r="U56" s="131">
        <v>0</v>
      </c>
      <c r="V56" s="107">
        <v>0</v>
      </c>
    </row>
    <row r="57" spans="1:22" ht="13.5" thickBot="1">
      <c r="A57" s="86"/>
      <c r="B57" s="87"/>
      <c r="C57" s="87"/>
      <c r="D57" s="87"/>
      <c r="E57" s="87"/>
      <c r="F57" s="87"/>
      <c r="G57" s="87"/>
      <c r="H57" s="108">
        <v>3</v>
      </c>
      <c r="I57" s="109" t="s">
        <v>48</v>
      </c>
      <c r="J57" s="109"/>
      <c r="K57" s="109"/>
      <c r="L57" s="109"/>
      <c r="M57" s="133">
        <v>0.5</v>
      </c>
      <c r="N57" s="133">
        <v>0.2</v>
      </c>
      <c r="O57" s="134">
        <v>0.1</v>
      </c>
      <c r="P57" s="134">
        <v>0.1</v>
      </c>
      <c r="Q57" s="133">
        <v>0.1</v>
      </c>
      <c r="R57" s="134">
        <v>0</v>
      </c>
      <c r="S57" s="134">
        <v>0</v>
      </c>
      <c r="T57" s="134">
        <v>0</v>
      </c>
      <c r="U57" s="134">
        <v>0</v>
      </c>
      <c r="V57" s="112">
        <v>0</v>
      </c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7"/>
      <c r="O59" s="87"/>
      <c r="P59" s="87"/>
      <c r="Q59" s="87"/>
      <c r="R59" s="87"/>
      <c r="S59" s="87"/>
      <c r="T59" s="87"/>
      <c r="U59" s="87"/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130" t="s">
        <v>56</v>
      </c>
      <c r="M60" s="113">
        <v>0.5</v>
      </c>
      <c r="N60" s="113">
        <v>0.2</v>
      </c>
      <c r="O60" s="113">
        <v>0.1</v>
      </c>
      <c r="P60" s="113">
        <v>0.5</v>
      </c>
      <c r="Q60" s="113">
        <v>0.2</v>
      </c>
      <c r="R60" s="113">
        <v>0.1</v>
      </c>
      <c r="S60" s="113">
        <v>0.5</v>
      </c>
      <c r="T60" s="113">
        <v>0.2</v>
      </c>
      <c r="U60" s="113">
        <v>0.1</v>
      </c>
    </row>
    <row r="61" spans="1:21" ht="12.75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135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87"/>
      <c r="O66" s="87"/>
      <c r="P66" s="87"/>
      <c r="Q66" s="87"/>
      <c r="R66" s="87"/>
      <c r="S66" s="87"/>
      <c r="T66" s="87"/>
      <c r="U66" s="87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spans="1:21" ht="12.7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8"/>
      <c r="N348" s="87"/>
      <c r="O348" s="87"/>
      <c r="P348" s="87"/>
      <c r="Q348" s="87"/>
      <c r="R348" s="87"/>
      <c r="S348" s="87"/>
      <c r="T348" s="87"/>
      <c r="U348" s="87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</sheetData>
  <sheetProtection/>
  <mergeCells count="9">
    <mergeCell ref="I15:J15"/>
    <mergeCell ref="K50:L50"/>
    <mergeCell ref="K51:L51"/>
    <mergeCell ref="A1:U1"/>
    <mergeCell ref="A5:U7"/>
    <mergeCell ref="M10:O10"/>
    <mergeCell ref="P10:R10"/>
    <mergeCell ref="S10:U10"/>
    <mergeCell ref="J14:K14"/>
  </mergeCells>
  <hyperlinks>
    <hyperlink ref="F46" r:id="rId1" display="www.consultRMS.com"/>
  </hyperlinks>
  <printOptions/>
  <pageMargins left="0.75" right="0.5" top="0.5" bottom="0.5" header="0.5" footer="0.5"/>
  <pageSetup horizontalDpi="600" verticalDpi="600" orientation="landscape" r:id="rId2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747"/>
  <sheetViews>
    <sheetView zoomScalePageLayoutView="0" workbookViewId="0" topLeftCell="A1">
      <selection activeCell="A1" sqref="A1:U1"/>
    </sheetView>
  </sheetViews>
  <sheetFormatPr defaultColWidth="4.7109375" defaultRowHeight="12.75"/>
  <cols>
    <col min="1" max="1" width="4.140625" style="114" customWidth="1"/>
    <col min="2" max="2" width="1.7109375" style="0" customWidth="1"/>
    <col min="3" max="5" width="4.7109375" style="0" customWidth="1"/>
    <col min="6" max="6" width="5.57421875" style="0" customWidth="1"/>
    <col min="7" max="8" width="4.7109375" style="0" customWidth="1"/>
    <col min="9" max="9" width="2.7109375" style="0" customWidth="1"/>
    <col min="10" max="10" width="4.7109375" style="0" customWidth="1"/>
    <col min="11" max="11" width="3.140625" style="0" customWidth="1"/>
    <col min="12" max="12" width="4.7109375" style="0" customWidth="1"/>
    <col min="13" max="27" width="8.28125" style="0" customWidth="1"/>
  </cols>
  <sheetData>
    <row r="1" spans="1:23" ht="15.75">
      <c r="A1" s="321" t="s">
        <v>50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W1" s="1"/>
    </row>
    <row r="2" spans="1:23" ht="12.75">
      <c r="A2" s="182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5"/>
      <c r="U2" s="186"/>
      <c r="V2" s="1"/>
      <c r="W2" s="1"/>
    </row>
    <row r="3" spans="1:23" ht="12.75">
      <c r="A3" s="187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8" t="s">
        <v>1</v>
      </c>
      <c r="U3" s="189">
        <f>K49</f>
        <v>2010</v>
      </c>
      <c r="V3" s="1"/>
      <c r="W3" s="1"/>
    </row>
    <row r="4" spans="1:23" ht="6" customHeight="1">
      <c r="A4" s="19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91"/>
      <c r="V4" s="1"/>
      <c r="W4" s="1"/>
    </row>
    <row r="5" spans="1:23" ht="13.5" customHeight="1">
      <c r="A5" s="324" t="str">
        <f>'2006 Without Match'!A5:U7</f>
        <v>Answer: Consider the following examples.  Here we show the "true cost" of saving as little as $10 per week --- the cost after accounting for a tax deduction and the tax credit.  Finally, we show what the deposit reflects, as if it were a "return on investment."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  <c r="V5" s="1"/>
      <c r="W5" s="1"/>
    </row>
    <row r="6" spans="1:23" ht="13.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6"/>
      <c r="V6" s="1"/>
      <c r="W6" s="1"/>
    </row>
    <row r="7" spans="1:23" ht="13.5" customHeigh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6"/>
      <c r="V7" s="1"/>
      <c r="W7" s="1"/>
    </row>
    <row r="8" spans="1:23" ht="6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"/>
      <c r="W8" s="1"/>
    </row>
    <row r="9" spans="1:23" ht="13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7" t="s">
        <v>3</v>
      </c>
      <c r="N9" s="198" t="s">
        <v>4</v>
      </c>
      <c r="O9" s="199" t="s">
        <v>5</v>
      </c>
      <c r="P9" s="197" t="s">
        <v>6</v>
      </c>
      <c r="Q9" s="198" t="s">
        <v>7</v>
      </c>
      <c r="R9" s="199" t="s">
        <v>8</v>
      </c>
      <c r="S9" s="197" t="s">
        <v>9</v>
      </c>
      <c r="T9" s="198" t="s">
        <v>10</v>
      </c>
      <c r="U9" s="199" t="s">
        <v>11</v>
      </c>
      <c r="V9" s="1"/>
      <c r="W9" s="1"/>
    </row>
    <row r="10" spans="1:23" ht="33.75" customHeight="1">
      <c r="A10" s="200">
        <v>-1</v>
      </c>
      <c r="B10" s="201"/>
      <c r="C10" s="202" t="s">
        <v>12</v>
      </c>
      <c r="D10" s="202"/>
      <c r="E10" s="202"/>
      <c r="F10" s="202"/>
      <c r="G10" s="203"/>
      <c r="H10" s="203"/>
      <c r="I10" s="203"/>
      <c r="J10" s="203"/>
      <c r="K10" s="203"/>
      <c r="L10" s="204"/>
      <c r="M10" s="327" t="str">
        <f>VLOOKUP(M47,status,2)</f>
        <v>MARRIED FILING JOINT</v>
      </c>
      <c r="N10" s="328"/>
      <c r="O10" s="329"/>
      <c r="P10" s="327" t="str">
        <f>VLOOKUP(P47,status,2)</f>
        <v>HEAD OF HOUSEHOLD</v>
      </c>
      <c r="Q10" s="328"/>
      <c r="R10" s="329"/>
      <c r="S10" s="327" t="s">
        <v>13</v>
      </c>
      <c r="T10" s="328"/>
      <c r="U10" s="329"/>
      <c r="V10" s="1"/>
      <c r="W10" s="1"/>
    </row>
    <row r="11" spans="1:23" ht="6" customHeight="1">
      <c r="A11" s="18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  <c r="N11" s="207"/>
      <c r="O11" s="208"/>
      <c r="P11" s="206"/>
      <c r="Q11" s="207"/>
      <c r="R11" s="208"/>
      <c r="S11" s="205"/>
      <c r="T11" s="205"/>
      <c r="U11" s="209"/>
      <c r="V11" s="1"/>
      <c r="W11" s="1"/>
    </row>
    <row r="12" spans="1:23" ht="12.75">
      <c r="A12" s="182">
        <f>A10-1</f>
        <v>-2</v>
      </c>
      <c r="B12" s="183"/>
      <c r="C12" s="183" t="s">
        <v>14</v>
      </c>
      <c r="D12" s="183"/>
      <c r="E12" s="183"/>
      <c r="F12" s="183"/>
      <c r="G12" s="183"/>
      <c r="H12" s="210"/>
      <c r="I12" s="183"/>
      <c r="J12" s="183"/>
      <c r="K12" s="183"/>
      <c r="L12" s="183"/>
      <c r="M12" s="211">
        <f>R52</f>
        <v>33500</v>
      </c>
      <c r="N12" s="212">
        <f>S52</f>
        <v>36000</v>
      </c>
      <c r="O12" s="212">
        <f>U52</f>
        <v>55500</v>
      </c>
      <c r="P12" s="211">
        <f>O52</f>
        <v>25125</v>
      </c>
      <c r="Q12" s="212">
        <f>P52</f>
        <v>27000</v>
      </c>
      <c r="R12" s="212">
        <f>T52</f>
        <v>41625</v>
      </c>
      <c r="S12" s="211">
        <f>M52</f>
        <v>16750</v>
      </c>
      <c r="T12" s="212">
        <f>N52</f>
        <v>18000</v>
      </c>
      <c r="U12" s="213">
        <f>Q52</f>
        <v>27750</v>
      </c>
      <c r="V12" s="1"/>
      <c r="W12" s="1"/>
    </row>
    <row r="13" spans="1:21" ht="6" customHeight="1">
      <c r="A13" s="182"/>
      <c r="B13" s="183"/>
      <c r="C13" s="183"/>
      <c r="D13" s="183"/>
      <c r="E13" s="183"/>
      <c r="F13" s="183"/>
      <c r="G13" s="183"/>
      <c r="H13" s="210"/>
      <c r="I13" s="183"/>
      <c r="J13" s="183"/>
      <c r="K13" s="183"/>
      <c r="L13" s="183"/>
      <c r="M13" s="211"/>
      <c r="N13" s="212"/>
      <c r="O13" s="213"/>
      <c r="P13" s="211"/>
      <c r="Q13" s="212"/>
      <c r="R13" s="213"/>
      <c r="S13" s="212"/>
      <c r="T13" s="212"/>
      <c r="U13" s="213"/>
    </row>
    <row r="14" spans="1:21" ht="12.75">
      <c r="A14" s="182">
        <f>A12-1</f>
        <v>-3</v>
      </c>
      <c r="B14" s="183"/>
      <c r="C14" s="183" t="s">
        <v>15</v>
      </c>
      <c r="D14" s="183"/>
      <c r="E14" s="183"/>
      <c r="F14" s="183"/>
      <c r="G14" s="183"/>
      <c r="H14" s="205"/>
      <c r="I14" s="205"/>
      <c r="J14" s="330">
        <v>10</v>
      </c>
      <c r="K14" s="330"/>
      <c r="L14" s="214" t="str">
        <f>"/ WK"</f>
        <v>/ WK</v>
      </c>
      <c r="M14" s="211">
        <f aca="true" t="shared" si="0" ref="M14:U14">52*$J$14</f>
        <v>520</v>
      </c>
      <c r="N14" s="212">
        <f t="shared" si="0"/>
        <v>520</v>
      </c>
      <c r="O14" s="213">
        <f t="shared" si="0"/>
        <v>520</v>
      </c>
      <c r="P14" s="211">
        <f t="shared" si="0"/>
        <v>520</v>
      </c>
      <c r="Q14" s="212">
        <f t="shared" si="0"/>
        <v>520</v>
      </c>
      <c r="R14" s="213">
        <f t="shared" si="0"/>
        <v>520</v>
      </c>
      <c r="S14" s="212">
        <f t="shared" si="0"/>
        <v>520</v>
      </c>
      <c r="T14" s="212">
        <f t="shared" si="0"/>
        <v>520</v>
      </c>
      <c r="U14" s="213">
        <f t="shared" si="0"/>
        <v>520</v>
      </c>
    </row>
    <row r="15" spans="1:21" ht="6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211"/>
      <c r="N15" s="212"/>
      <c r="O15" s="213"/>
      <c r="P15" s="211"/>
      <c r="Q15" s="212"/>
      <c r="R15" s="213"/>
      <c r="S15" s="212"/>
      <c r="T15" s="212"/>
      <c r="U15" s="213"/>
    </row>
    <row r="16" spans="1:21" ht="12.75">
      <c r="A16" s="182">
        <f>A14-1</f>
        <v>-4</v>
      </c>
      <c r="B16" s="183"/>
      <c r="C16" s="183" t="s">
        <v>18</v>
      </c>
      <c r="D16" s="183"/>
      <c r="E16" s="183"/>
      <c r="F16" s="183"/>
      <c r="G16" s="183"/>
      <c r="H16" s="183"/>
      <c r="I16" s="183"/>
      <c r="J16" s="183"/>
      <c r="K16" s="183"/>
      <c r="L16" s="183"/>
      <c r="M16" s="215">
        <f aca="true" t="shared" si="1" ref="M16:U16">HLOOKUP(M12,$M$51:$V$56,M47+3,TRUE)</f>
        <v>0.5</v>
      </c>
      <c r="N16" s="216">
        <f t="shared" si="1"/>
        <v>0.2</v>
      </c>
      <c r="O16" s="216">
        <f t="shared" si="1"/>
        <v>0.1</v>
      </c>
      <c r="P16" s="215">
        <f t="shared" si="1"/>
        <v>0.5</v>
      </c>
      <c r="Q16" s="216">
        <f t="shared" si="1"/>
        <v>0.2</v>
      </c>
      <c r="R16" s="216">
        <f t="shared" si="1"/>
        <v>0.1</v>
      </c>
      <c r="S16" s="215">
        <f t="shared" si="1"/>
        <v>0.5</v>
      </c>
      <c r="T16" s="216">
        <f t="shared" si="1"/>
        <v>0.2</v>
      </c>
      <c r="U16" s="217">
        <f t="shared" si="1"/>
        <v>0.1</v>
      </c>
    </row>
    <row r="17" spans="1:21" ht="6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211"/>
      <c r="N17" s="212"/>
      <c r="O17" s="213"/>
      <c r="P17" s="211"/>
      <c r="Q17" s="212"/>
      <c r="R17" s="213"/>
      <c r="S17" s="212"/>
      <c r="T17" s="212"/>
      <c r="U17" s="213"/>
    </row>
    <row r="18" spans="1:21" ht="12.75">
      <c r="A18" s="182">
        <f>A16-1</f>
        <v>-5</v>
      </c>
      <c r="B18" s="183"/>
      <c r="C18" s="183" t="s">
        <v>19</v>
      </c>
      <c r="D18" s="183"/>
      <c r="E18" s="183"/>
      <c r="F18" s="183"/>
      <c r="G18" s="183"/>
      <c r="H18" s="183"/>
      <c r="I18" s="183"/>
      <c r="J18" s="183"/>
      <c r="K18" s="183"/>
      <c r="L18" s="218" t="s">
        <v>20</v>
      </c>
      <c r="M18" s="211">
        <f aca="true" t="shared" si="2" ref="M18:U18">M14*$P$33</f>
        <v>104</v>
      </c>
      <c r="N18" s="212">
        <f t="shared" si="2"/>
        <v>104</v>
      </c>
      <c r="O18" s="213">
        <f t="shared" si="2"/>
        <v>104</v>
      </c>
      <c r="P18" s="211">
        <f t="shared" si="2"/>
        <v>104</v>
      </c>
      <c r="Q18" s="212">
        <f t="shared" si="2"/>
        <v>104</v>
      </c>
      <c r="R18" s="213">
        <f t="shared" si="2"/>
        <v>104</v>
      </c>
      <c r="S18" s="212">
        <f t="shared" si="2"/>
        <v>104</v>
      </c>
      <c r="T18" s="212">
        <f t="shared" si="2"/>
        <v>104</v>
      </c>
      <c r="U18" s="213">
        <f t="shared" si="2"/>
        <v>104</v>
      </c>
    </row>
    <row r="19" spans="1:21" ht="12.75">
      <c r="A19" s="182">
        <f>A18-1</f>
        <v>-6</v>
      </c>
      <c r="B19" s="183"/>
      <c r="C19" s="183"/>
      <c r="D19" s="205"/>
      <c r="E19" s="183"/>
      <c r="F19" s="183"/>
      <c r="G19" s="183"/>
      <c r="H19" s="183"/>
      <c r="I19" s="183"/>
      <c r="J19" s="183"/>
      <c r="K19" s="183"/>
      <c r="L19" s="218" t="s">
        <v>21</v>
      </c>
      <c r="M19" s="211">
        <f aca="true" t="shared" si="3" ref="M19:U19">M16*MIN(M14,2000)</f>
        <v>260</v>
      </c>
      <c r="N19" s="212">
        <f t="shared" si="3"/>
        <v>104</v>
      </c>
      <c r="O19" s="213">
        <f t="shared" si="3"/>
        <v>52</v>
      </c>
      <c r="P19" s="211">
        <f t="shared" si="3"/>
        <v>260</v>
      </c>
      <c r="Q19" s="212">
        <f t="shared" si="3"/>
        <v>104</v>
      </c>
      <c r="R19" s="213">
        <f t="shared" si="3"/>
        <v>52</v>
      </c>
      <c r="S19" s="212">
        <f t="shared" si="3"/>
        <v>260</v>
      </c>
      <c r="T19" s="212">
        <f t="shared" si="3"/>
        <v>104</v>
      </c>
      <c r="U19" s="213">
        <f t="shared" si="3"/>
        <v>52</v>
      </c>
    </row>
    <row r="20" spans="1:21" ht="6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211"/>
      <c r="N20" s="212"/>
      <c r="O20" s="213"/>
      <c r="P20" s="211"/>
      <c r="Q20" s="212"/>
      <c r="R20" s="213"/>
      <c r="S20" s="212"/>
      <c r="T20" s="212"/>
      <c r="U20" s="213"/>
    </row>
    <row r="21" spans="1:21" ht="12.75">
      <c r="A21" s="182">
        <f>A19-1</f>
        <v>-7</v>
      </c>
      <c r="B21" s="183"/>
      <c r="C21" s="183" t="s">
        <v>22</v>
      </c>
      <c r="D21" s="183"/>
      <c r="E21" s="183"/>
      <c r="F21" s="183"/>
      <c r="G21" s="183"/>
      <c r="H21" s="183"/>
      <c r="I21" s="183"/>
      <c r="J21" s="183"/>
      <c r="K21" s="183"/>
      <c r="L21" s="183"/>
      <c r="M21" s="211"/>
      <c r="N21" s="212"/>
      <c r="O21" s="213"/>
      <c r="P21" s="211"/>
      <c r="Q21" s="212"/>
      <c r="R21" s="213"/>
      <c r="S21" s="212"/>
      <c r="T21" s="212"/>
      <c r="U21" s="213"/>
    </row>
    <row r="22" spans="1:21" ht="12.75">
      <c r="A22" s="182">
        <f>A21-1</f>
        <v>-8</v>
      </c>
      <c r="B22" s="183"/>
      <c r="C22" s="183"/>
      <c r="D22" s="183" t="s">
        <v>23</v>
      </c>
      <c r="E22" s="183"/>
      <c r="F22" s="183"/>
      <c r="G22" s="183"/>
      <c r="H22" s="214">
        <f>A14</f>
        <v>-3</v>
      </c>
      <c r="I22" s="214" t="str">
        <f>"-"</f>
        <v>-</v>
      </c>
      <c r="J22" s="214">
        <f>A18</f>
        <v>-5</v>
      </c>
      <c r="K22" s="214" t="str">
        <f>"-"</f>
        <v>-</v>
      </c>
      <c r="L22" s="214">
        <f>A19</f>
        <v>-6</v>
      </c>
      <c r="M22" s="211">
        <f aca="true" t="shared" si="4" ref="M22:U22">M14-M18-M19</f>
        <v>156</v>
      </c>
      <c r="N22" s="212">
        <f t="shared" si="4"/>
        <v>312</v>
      </c>
      <c r="O22" s="213">
        <f t="shared" si="4"/>
        <v>364</v>
      </c>
      <c r="P22" s="211">
        <f t="shared" si="4"/>
        <v>156</v>
      </c>
      <c r="Q22" s="212">
        <f t="shared" si="4"/>
        <v>312</v>
      </c>
      <c r="R22" s="213">
        <f t="shared" si="4"/>
        <v>364</v>
      </c>
      <c r="S22" s="212">
        <f t="shared" si="4"/>
        <v>156</v>
      </c>
      <c r="T22" s="212">
        <f t="shared" si="4"/>
        <v>312</v>
      </c>
      <c r="U22" s="213">
        <f t="shared" si="4"/>
        <v>364</v>
      </c>
    </row>
    <row r="23" spans="1:21" ht="12.75">
      <c r="A23" s="182">
        <f>A22-1</f>
        <v>-9</v>
      </c>
      <c r="B23" s="183"/>
      <c r="C23" s="183"/>
      <c r="D23" s="183" t="s">
        <v>24</v>
      </c>
      <c r="E23" s="183"/>
      <c r="F23" s="183"/>
      <c r="G23" s="183"/>
      <c r="H23" s="214">
        <f>A22</f>
        <v>-8</v>
      </c>
      <c r="I23" s="219" t="s">
        <v>25</v>
      </c>
      <c r="J23" s="219">
        <v>52</v>
      </c>
      <c r="K23" s="183"/>
      <c r="L23" s="183"/>
      <c r="M23" s="220">
        <f aca="true" t="shared" si="5" ref="M23:U23">M22/52</f>
        <v>3</v>
      </c>
      <c r="N23" s="221">
        <f t="shared" si="5"/>
        <v>6</v>
      </c>
      <c r="O23" s="222">
        <f t="shared" si="5"/>
        <v>7</v>
      </c>
      <c r="P23" s="220">
        <f t="shared" si="5"/>
        <v>3</v>
      </c>
      <c r="Q23" s="221">
        <f t="shared" si="5"/>
        <v>6</v>
      </c>
      <c r="R23" s="222">
        <f t="shared" si="5"/>
        <v>7</v>
      </c>
      <c r="S23" s="221">
        <f t="shared" si="5"/>
        <v>3</v>
      </c>
      <c r="T23" s="221">
        <f t="shared" si="5"/>
        <v>6</v>
      </c>
      <c r="U23" s="222">
        <f t="shared" si="5"/>
        <v>7</v>
      </c>
    </row>
    <row r="24" spans="1:21" ht="6" customHeigh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223"/>
      <c r="N24" s="224"/>
      <c r="O24" s="225"/>
      <c r="P24" s="223"/>
      <c r="Q24" s="224"/>
      <c r="R24" s="225"/>
      <c r="S24" s="224"/>
      <c r="T24" s="224"/>
      <c r="U24" s="225"/>
    </row>
    <row r="25" spans="1:21" ht="12.75">
      <c r="A25" s="182">
        <f>A23-1</f>
        <v>-10</v>
      </c>
      <c r="B25" s="183"/>
      <c r="C25" s="183" t="s">
        <v>26</v>
      </c>
      <c r="D25" s="183"/>
      <c r="E25" s="183"/>
      <c r="F25" s="183"/>
      <c r="G25" s="183" t="s">
        <v>23</v>
      </c>
      <c r="H25" s="183"/>
      <c r="I25" s="183"/>
      <c r="J25" s="214">
        <f>A14</f>
        <v>-3</v>
      </c>
      <c r="K25" s="219" t="str">
        <f>"+"</f>
        <v>+</v>
      </c>
      <c r="L25" s="214">
        <f>A14</f>
        <v>-3</v>
      </c>
      <c r="M25" s="211">
        <f aca="true" t="shared" si="6" ref="M25:U25">M14</f>
        <v>520</v>
      </c>
      <c r="N25" s="212">
        <f t="shared" si="6"/>
        <v>520</v>
      </c>
      <c r="O25" s="213">
        <f t="shared" si="6"/>
        <v>520</v>
      </c>
      <c r="P25" s="211">
        <f t="shared" si="6"/>
        <v>520</v>
      </c>
      <c r="Q25" s="212">
        <f t="shared" si="6"/>
        <v>520</v>
      </c>
      <c r="R25" s="213">
        <f t="shared" si="6"/>
        <v>520</v>
      </c>
      <c r="S25" s="212">
        <f t="shared" si="6"/>
        <v>520</v>
      </c>
      <c r="T25" s="212">
        <f t="shared" si="6"/>
        <v>520</v>
      </c>
      <c r="U25" s="213">
        <f t="shared" si="6"/>
        <v>520</v>
      </c>
    </row>
    <row r="26" spans="1:21" ht="12.75">
      <c r="A26" s="182"/>
      <c r="B26" s="183"/>
      <c r="C26" s="183"/>
      <c r="D26" s="183"/>
      <c r="E26" s="183"/>
      <c r="F26" s="183"/>
      <c r="G26" s="183" t="s">
        <v>27</v>
      </c>
      <c r="H26" s="183"/>
      <c r="I26" s="183"/>
      <c r="J26" s="214">
        <f>A25</f>
        <v>-10</v>
      </c>
      <c r="K26" s="219" t="s">
        <v>25</v>
      </c>
      <c r="L26" s="219">
        <v>52</v>
      </c>
      <c r="M26" s="220">
        <f aca="true" t="shared" si="7" ref="M26:U26">M25/52</f>
        <v>10</v>
      </c>
      <c r="N26" s="221">
        <f t="shared" si="7"/>
        <v>10</v>
      </c>
      <c r="O26" s="222">
        <f t="shared" si="7"/>
        <v>10</v>
      </c>
      <c r="P26" s="220">
        <f t="shared" si="7"/>
        <v>10</v>
      </c>
      <c r="Q26" s="221">
        <f t="shared" si="7"/>
        <v>10</v>
      </c>
      <c r="R26" s="222">
        <f t="shared" si="7"/>
        <v>10</v>
      </c>
      <c r="S26" s="221">
        <f t="shared" si="7"/>
        <v>10</v>
      </c>
      <c r="T26" s="221">
        <f t="shared" si="7"/>
        <v>10</v>
      </c>
      <c r="U26" s="222">
        <f t="shared" si="7"/>
        <v>10</v>
      </c>
    </row>
    <row r="27" spans="1:21" ht="6" customHeight="1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211"/>
      <c r="N27" s="212"/>
      <c r="O27" s="213"/>
      <c r="P27" s="211"/>
      <c r="Q27" s="212"/>
      <c r="R27" s="213"/>
      <c r="S27" s="212"/>
      <c r="T27" s="212"/>
      <c r="U27" s="213"/>
    </row>
    <row r="28" spans="1:21" ht="12.75">
      <c r="A28" s="182">
        <f>A25-1</f>
        <v>-11</v>
      </c>
      <c r="B28" s="183"/>
      <c r="C28" s="183" t="s">
        <v>28</v>
      </c>
      <c r="D28" s="183"/>
      <c r="E28" s="183"/>
      <c r="F28" s="183"/>
      <c r="G28" s="183"/>
      <c r="H28" s="183"/>
      <c r="I28" s="183"/>
      <c r="J28" s="183"/>
      <c r="K28" s="183"/>
      <c r="L28" s="183"/>
      <c r="M28" s="211"/>
      <c r="N28" s="212"/>
      <c r="O28" s="213"/>
      <c r="P28" s="211"/>
      <c r="Q28" s="212"/>
      <c r="R28" s="213"/>
      <c r="S28" s="212"/>
      <c r="T28" s="212"/>
      <c r="U28" s="213"/>
    </row>
    <row r="29" spans="1:21" ht="12.75">
      <c r="A29" s="182"/>
      <c r="B29" s="183"/>
      <c r="C29" s="183"/>
      <c r="D29" s="218"/>
      <c r="E29" s="183"/>
      <c r="F29" s="183"/>
      <c r="G29" s="183"/>
      <c r="H29" s="183"/>
      <c r="I29" s="183"/>
      <c r="J29" s="183"/>
      <c r="K29" s="183"/>
      <c r="L29" s="218" t="s">
        <v>29</v>
      </c>
      <c r="M29" s="226">
        <f aca="true" t="shared" si="8" ref="M29:U29">M25/M22-1</f>
        <v>2.3333333333333335</v>
      </c>
      <c r="N29" s="227">
        <f t="shared" si="8"/>
        <v>0.6666666666666667</v>
      </c>
      <c r="O29" s="228">
        <f t="shared" si="8"/>
        <v>0.4285714285714286</v>
      </c>
      <c r="P29" s="226">
        <f t="shared" si="8"/>
        <v>2.3333333333333335</v>
      </c>
      <c r="Q29" s="227">
        <f t="shared" si="8"/>
        <v>0.6666666666666667</v>
      </c>
      <c r="R29" s="228">
        <f t="shared" si="8"/>
        <v>0.4285714285714286</v>
      </c>
      <c r="S29" s="227">
        <f t="shared" si="8"/>
        <v>2.3333333333333335</v>
      </c>
      <c r="T29" s="227">
        <f t="shared" si="8"/>
        <v>0.6666666666666667</v>
      </c>
      <c r="U29" s="228">
        <f t="shared" si="8"/>
        <v>0.4285714285714286</v>
      </c>
    </row>
    <row r="30" spans="1:21" ht="6" customHeight="1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1"/>
      <c r="N30" s="230"/>
      <c r="O30" s="232"/>
      <c r="P30" s="233"/>
      <c r="Q30" s="230"/>
      <c r="R30" s="232"/>
      <c r="S30" s="230"/>
      <c r="T30" s="230"/>
      <c r="U30" s="232"/>
    </row>
    <row r="31" spans="1:28" ht="6" customHeight="1">
      <c r="A31" s="234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6">
        <f aca="true" t="shared" si="9" ref="M31:U31">IF(OR(M16&lt;M59,M16&gt;M59),"PROBLEM","")</f>
      </c>
      <c r="N31" s="236">
        <f t="shared" si="9"/>
      </c>
      <c r="O31" s="236">
        <f t="shared" si="9"/>
      </c>
      <c r="P31" s="236">
        <f t="shared" si="9"/>
      </c>
      <c r="Q31" s="236">
        <f t="shared" si="9"/>
      </c>
      <c r="R31" s="236">
        <f t="shared" si="9"/>
      </c>
      <c r="S31" s="236">
        <f t="shared" si="9"/>
      </c>
      <c r="T31" s="236">
        <f t="shared" si="9"/>
      </c>
      <c r="U31" s="237">
        <f t="shared" si="9"/>
      </c>
      <c r="V31" s="57"/>
      <c r="W31" s="57"/>
      <c r="X31" s="57"/>
      <c r="Y31" s="57"/>
      <c r="Z31" s="57"/>
      <c r="AA31" s="57"/>
      <c r="AB31" s="57"/>
    </row>
    <row r="32" spans="1:28" ht="12.75">
      <c r="A32" s="238" t="s">
        <v>30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40"/>
      <c r="N32" s="239"/>
      <c r="O32" s="239"/>
      <c r="P32" s="239"/>
      <c r="Q32" s="239"/>
      <c r="R32" s="239"/>
      <c r="S32" s="239"/>
      <c r="T32" s="239"/>
      <c r="U32" s="241"/>
      <c r="V32" s="57"/>
      <c r="W32" s="57"/>
      <c r="X32" s="57"/>
      <c r="Y32" s="57"/>
      <c r="Z32" s="57"/>
      <c r="AA32" s="57"/>
      <c r="AB32" s="57"/>
    </row>
    <row r="33" spans="1:28" ht="12.75">
      <c r="A33" s="242">
        <v>1</v>
      </c>
      <c r="B33" s="239"/>
      <c r="C33" s="239" t="s">
        <v>31</v>
      </c>
      <c r="D33" s="239"/>
      <c r="E33" s="239"/>
      <c r="F33" s="239"/>
      <c r="G33" s="239"/>
      <c r="H33" s="205"/>
      <c r="I33" s="205"/>
      <c r="J33" s="243"/>
      <c r="K33" s="205"/>
      <c r="L33" s="205"/>
      <c r="M33" s="240"/>
      <c r="N33" s="243"/>
      <c r="O33" s="239"/>
      <c r="P33" s="244">
        <v>0.2</v>
      </c>
      <c r="Q33" s="245" t="s">
        <v>32</v>
      </c>
      <c r="R33" s="239"/>
      <c r="S33" s="239"/>
      <c r="T33" s="239"/>
      <c r="U33" s="246"/>
      <c r="V33" s="57"/>
      <c r="W33" s="57"/>
      <c r="X33" s="57"/>
      <c r="Y33" s="57"/>
      <c r="Z33" s="57"/>
      <c r="AA33" s="57"/>
      <c r="AB33" s="57"/>
    </row>
    <row r="34" spans="1:28" ht="12.75">
      <c r="A34" s="242">
        <v>2</v>
      </c>
      <c r="B34" s="239"/>
      <c r="C34" s="239" t="s">
        <v>33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8"/>
      <c r="V34" s="57"/>
      <c r="W34" s="57"/>
      <c r="X34" s="57"/>
      <c r="Y34" s="57"/>
      <c r="Z34" s="57"/>
      <c r="AA34" s="57"/>
      <c r="AB34" s="57"/>
    </row>
    <row r="35" spans="1:28" ht="12.75">
      <c r="A35" s="242">
        <v>3</v>
      </c>
      <c r="B35" s="239"/>
      <c r="C35" s="239" t="s">
        <v>34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8"/>
      <c r="V35" s="57"/>
      <c r="W35" s="57"/>
      <c r="X35" s="57"/>
      <c r="Y35" s="57"/>
      <c r="Z35" s="57"/>
      <c r="AA35" s="57"/>
      <c r="AB35" s="57"/>
    </row>
    <row r="36" spans="1:28" ht="12.75">
      <c r="A36" s="242">
        <v>4</v>
      </c>
      <c r="B36" s="239"/>
      <c r="C36" s="239" t="s">
        <v>35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  <c r="V36" s="57"/>
      <c r="W36" s="57"/>
      <c r="X36" s="57"/>
      <c r="Y36" s="57"/>
      <c r="Z36" s="57"/>
      <c r="AA36" s="57"/>
      <c r="AB36" s="57"/>
    </row>
    <row r="37" spans="1:28" ht="12.75">
      <c r="A37" s="242">
        <v>5</v>
      </c>
      <c r="B37" s="239"/>
      <c r="C37" s="239" t="s">
        <v>36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8"/>
      <c r="V37" s="57"/>
      <c r="W37" s="57"/>
      <c r="X37" s="57"/>
      <c r="Y37" s="57"/>
      <c r="Z37" s="57"/>
      <c r="AA37" s="57"/>
      <c r="AB37" s="57"/>
    </row>
    <row r="38" spans="1:28" ht="12.75">
      <c r="A38" s="242">
        <v>6</v>
      </c>
      <c r="B38" s="239"/>
      <c r="C38" s="239" t="s">
        <v>37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8"/>
      <c r="V38" s="57"/>
      <c r="W38" s="57"/>
      <c r="X38" s="57"/>
      <c r="Y38" s="57"/>
      <c r="Z38" s="57"/>
      <c r="AA38" s="57"/>
      <c r="AB38" s="57"/>
    </row>
    <row r="39" spans="1:28" ht="12.75">
      <c r="A39" s="242"/>
      <c r="B39" s="239"/>
      <c r="C39" s="239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185" t="s">
        <v>38</v>
      </c>
      <c r="U39" s="249">
        <f>K50</f>
        <v>40199</v>
      </c>
      <c r="V39" s="57"/>
      <c r="W39" s="57"/>
      <c r="X39" s="57"/>
      <c r="Y39" s="57"/>
      <c r="Z39" s="57"/>
      <c r="AA39" s="57"/>
      <c r="AB39" s="57"/>
    </row>
    <row r="40" spans="1:28" ht="6" customHeight="1">
      <c r="A40" s="250"/>
      <c r="B40" s="251"/>
      <c r="C40" s="251"/>
      <c r="D40" s="251"/>
      <c r="E40" s="251"/>
      <c r="F40" s="251"/>
      <c r="G40" s="251"/>
      <c r="H40" s="251"/>
      <c r="I40" s="251"/>
      <c r="J40" s="252"/>
      <c r="K40" s="253"/>
      <c r="L40" s="253"/>
      <c r="M40" s="254"/>
      <c r="N40" s="251"/>
      <c r="O40" s="251"/>
      <c r="P40" s="251"/>
      <c r="Q40" s="251"/>
      <c r="R40" s="251"/>
      <c r="S40" s="251"/>
      <c r="T40" s="251"/>
      <c r="U40" s="255"/>
      <c r="V40" s="57"/>
      <c r="W40" s="57"/>
      <c r="X40" s="57"/>
      <c r="Y40" s="57"/>
      <c r="Z40" s="57"/>
      <c r="AA40" s="57"/>
      <c r="AB40" s="57"/>
    </row>
    <row r="41" spans="1:28" ht="6" customHeight="1">
      <c r="A41" s="242"/>
      <c r="B41" s="239"/>
      <c r="C41" s="239"/>
      <c r="D41" s="239"/>
      <c r="E41" s="239"/>
      <c r="F41" s="239"/>
      <c r="G41" s="239"/>
      <c r="H41" s="239"/>
      <c r="I41" s="239"/>
      <c r="J41" s="243"/>
      <c r="K41" s="244"/>
      <c r="L41" s="244"/>
      <c r="M41" s="240"/>
      <c r="N41" s="239"/>
      <c r="O41" s="239"/>
      <c r="P41" s="239"/>
      <c r="Q41" s="239"/>
      <c r="R41" s="239"/>
      <c r="S41" s="239"/>
      <c r="T41" s="239"/>
      <c r="U41" s="241"/>
      <c r="V41" s="57"/>
      <c r="W41" s="57"/>
      <c r="X41" s="57"/>
      <c r="Y41" s="57"/>
      <c r="Z41" s="57"/>
      <c r="AA41" s="57"/>
      <c r="AB41" s="57"/>
    </row>
    <row r="42" spans="1:28" ht="6" customHeight="1">
      <c r="A42" s="242"/>
      <c r="B42" s="239"/>
      <c r="C42" s="239"/>
      <c r="D42" s="239"/>
      <c r="E42" s="239"/>
      <c r="F42" s="239"/>
      <c r="G42" s="239"/>
      <c r="H42" s="239"/>
      <c r="I42" s="239"/>
      <c r="J42" s="243"/>
      <c r="K42" s="244"/>
      <c r="L42" s="244"/>
      <c r="M42" s="240"/>
      <c r="N42" s="239"/>
      <c r="O42" s="239"/>
      <c r="P42" s="239"/>
      <c r="Q42" s="239"/>
      <c r="R42" s="239"/>
      <c r="S42" s="239"/>
      <c r="T42" s="239"/>
      <c r="U42" s="241"/>
      <c r="V42" s="57"/>
      <c r="W42" s="57"/>
      <c r="X42" s="57"/>
      <c r="Y42" s="57"/>
      <c r="Z42" s="57"/>
      <c r="AA42" s="57"/>
      <c r="AB42" s="57"/>
    </row>
    <row r="43" spans="1:28" ht="12.75" customHeight="1" thickBot="1">
      <c r="A43" s="263" t="s">
        <v>39</v>
      </c>
      <c r="B43" s="258"/>
      <c r="C43" s="258"/>
      <c r="D43" s="258"/>
      <c r="E43" s="258"/>
      <c r="F43" s="258"/>
      <c r="G43" s="258"/>
      <c r="H43" s="258"/>
      <c r="I43" s="258"/>
      <c r="J43" s="259"/>
      <c r="K43" s="260"/>
      <c r="L43" s="260"/>
      <c r="M43" s="261"/>
      <c r="N43" s="262"/>
      <c r="O43" s="262"/>
      <c r="P43" s="262"/>
      <c r="Q43" s="262"/>
      <c r="R43" s="262"/>
      <c r="S43" s="262"/>
      <c r="T43" s="262"/>
      <c r="U43" s="264"/>
      <c r="V43" s="57"/>
      <c r="W43" s="57"/>
      <c r="X43" s="57"/>
      <c r="Y43" s="57"/>
      <c r="Z43" s="57"/>
      <c r="AA43" s="57"/>
      <c r="AB43" s="57"/>
    </row>
    <row r="44" spans="1:21" ht="12.75">
      <c r="A44" s="265" t="s">
        <v>40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7"/>
      <c r="L44" s="267"/>
      <c r="M44" s="268"/>
      <c r="N44" s="266"/>
      <c r="O44" s="266"/>
      <c r="P44" s="266"/>
      <c r="Q44" s="266"/>
      <c r="R44" s="266"/>
      <c r="S44" s="266"/>
      <c r="T44" s="266"/>
      <c r="U44" s="269" t="s">
        <v>51</v>
      </c>
    </row>
    <row r="45" spans="1:21" ht="12.75">
      <c r="A45" s="276" t="s">
        <v>41</v>
      </c>
      <c r="B45" s="271"/>
      <c r="C45" s="271"/>
      <c r="D45" s="271"/>
      <c r="E45" s="271"/>
      <c r="F45" s="272" t="s">
        <v>53</v>
      </c>
      <c r="G45" s="271"/>
      <c r="H45" s="271"/>
      <c r="I45" s="271"/>
      <c r="J45" s="271"/>
      <c r="K45" s="273"/>
      <c r="L45" s="273"/>
      <c r="M45" s="274"/>
      <c r="N45" s="271"/>
      <c r="O45" s="271"/>
      <c r="P45" s="271"/>
      <c r="Q45" s="271"/>
      <c r="R45" s="271"/>
      <c r="S45" s="271"/>
      <c r="T45" s="271"/>
      <c r="U45" s="275" t="s">
        <v>52</v>
      </c>
    </row>
    <row r="46" spans="1:21" ht="12.7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6"/>
      <c r="B47" s="87"/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9">
        <v>1</v>
      </c>
      <c r="N47" s="89">
        <v>1</v>
      </c>
      <c r="O47" s="89">
        <v>1</v>
      </c>
      <c r="P47" s="89">
        <v>2</v>
      </c>
      <c r="Q47" s="89">
        <v>2</v>
      </c>
      <c r="R47" s="89">
        <v>2</v>
      </c>
      <c r="S47" s="89">
        <v>3</v>
      </c>
      <c r="T47" s="89">
        <v>3</v>
      </c>
      <c r="U47" s="89">
        <v>3</v>
      </c>
    </row>
    <row r="48" spans="1:21" ht="13.5" thickBo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87"/>
      <c r="O48" s="87"/>
      <c r="P48" s="87"/>
      <c r="Q48" s="87"/>
      <c r="R48" s="87"/>
      <c r="S48" s="87"/>
      <c r="T48" s="87"/>
      <c r="U48" s="87"/>
    </row>
    <row r="49" spans="1:22" ht="12.75">
      <c r="A49" s="86"/>
      <c r="B49" s="87"/>
      <c r="C49" s="87"/>
      <c r="D49" s="87"/>
      <c r="E49" s="87"/>
      <c r="F49" s="87"/>
      <c r="G49" s="87"/>
      <c r="H49" s="90" t="s">
        <v>54</v>
      </c>
      <c r="I49" s="91"/>
      <c r="J49" s="91"/>
      <c r="K49" s="319">
        <v>2010</v>
      </c>
      <c r="L49" s="319"/>
      <c r="M49" s="92" t="s">
        <v>43</v>
      </c>
      <c r="N49" s="92" t="s">
        <v>43</v>
      </c>
      <c r="O49" s="92" t="s">
        <v>43</v>
      </c>
      <c r="P49" s="92" t="s">
        <v>43</v>
      </c>
      <c r="Q49" s="92" t="s">
        <v>43</v>
      </c>
      <c r="R49" s="92" t="s">
        <v>43</v>
      </c>
      <c r="S49" s="92" t="s">
        <v>43</v>
      </c>
      <c r="T49" s="92" t="s">
        <v>43</v>
      </c>
      <c r="U49" s="93" t="s">
        <v>43</v>
      </c>
      <c r="V49" s="94" t="s">
        <v>43</v>
      </c>
    </row>
    <row r="50" spans="1:22" ht="12.75">
      <c r="A50" s="86"/>
      <c r="B50" s="87"/>
      <c r="C50" s="87"/>
      <c r="D50" s="87"/>
      <c r="E50" s="87"/>
      <c r="F50" s="87"/>
      <c r="G50" s="87"/>
      <c r="H50" s="138" t="s">
        <v>74</v>
      </c>
      <c r="I50" s="3"/>
      <c r="J50" s="3"/>
      <c r="K50" s="318">
        <v>40199</v>
      </c>
      <c r="L50" s="318"/>
      <c r="M50" s="139"/>
      <c r="N50" s="139"/>
      <c r="O50" s="139"/>
      <c r="P50" s="139"/>
      <c r="Q50" s="139"/>
      <c r="R50" s="139"/>
      <c r="S50" s="139"/>
      <c r="T50" s="139"/>
      <c r="U50" s="38"/>
      <c r="V50" s="140"/>
    </row>
    <row r="51" spans="1:22" ht="12.75">
      <c r="A51" s="86"/>
      <c r="B51" s="87"/>
      <c r="C51" s="87"/>
      <c r="D51" s="87"/>
      <c r="E51" s="87"/>
      <c r="F51" s="87"/>
      <c r="G51" s="87"/>
      <c r="H51" s="95" t="s">
        <v>44</v>
      </c>
      <c r="I51" s="96" t="s">
        <v>45</v>
      </c>
      <c r="J51" s="97"/>
      <c r="K51" s="97"/>
      <c r="L51" s="97"/>
      <c r="M51" s="98">
        <v>0</v>
      </c>
      <c r="N51" s="99">
        <f aca="true" t="shared" si="10" ref="N51:V51">M52+1</f>
        <v>16751</v>
      </c>
      <c r="O51" s="99">
        <f t="shared" si="10"/>
        <v>18001</v>
      </c>
      <c r="P51" s="99">
        <f t="shared" si="10"/>
        <v>25126</v>
      </c>
      <c r="Q51" s="99">
        <f t="shared" si="10"/>
        <v>27001</v>
      </c>
      <c r="R51" s="99">
        <f t="shared" si="10"/>
        <v>27751</v>
      </c>
      <c r="S51" s="99">
        <f t="shared" si="10"/>
        <v>33501</v>
      </c>
      <c r="T51" s="99">
        <f t="shared" si="10"/>
        <v>36001</v>
      </c>
      <c r="U51" s="99">
        <f t="shared" si="10"/>
        <v>41626</v>
      </c>
      <c r="V51" s="100">
        <f t="shared" si="10"/>
        <v>55501</v>
      </c>
    </row>
    <row r="52" spans="1:22" ht="12.75">
      <c r="A52" s="86"/>
      <c r="B52" s="87"/>
      <c r="C52" s="87"/>
      <c r="D52" s="87"/>
      <c r="E52" s="87"/>
      <c r="F52" s="87"/>
      <c r="G52" s="130" t="s">
        <v>55</v>
      </c>
      <c r="H52" s="101"/>
      <c r="I52" s="97"/>
      <c r="J52" s="97"/>
      <c r="K52" s="97"/>
      <c r="L52" s="97"/>
      <c r="M52" s="176">
        <v>16750</v>
      </c>
      <c r="N52" s="176">
        <v>18000</v>
      </c>
      <c r="O52" s="176">
        <v>25125</v>
      </c>
      <c r="P52" s="176">
        <v>27000</v>
      </c>
      <c r="Q52" s="176">
        <v>27750</v>
      </c>
      <c r="R52" s="176">
        <v>33500</v>
      </c>
      <c r="S52" s="176">
        <v>36000</v>
      </c>
      <c r="T52" s="176">
        <v>41625</v>
      </c>
      <c r="U52" s="176">
        <v>55500</v>
      </c>
      <c r="V52" s="100">
        <v>999999</v>
      </c>
    </row>
    <row r="53" spans="1:22" ht="12.75">
      <c r="A53" s="86"/>
      <c r="B53" s="87"/>
      <c r="C53" s="87"/>
      <c r="D53" s="87"/>
      <c r="E53" s="87"/>
      <c r="F53" s="87"/>
      <c r="G53" s="87"/>
      <c r="H53" s="101"/>
      <c r="I53" s="97"/>
      <c r="J53" s="97"/>
      <c r="K53" s="97"/>
      <c r="L53" s="97"/>
      <c r="M53" s="102"/>
      <c r="N53" s="102"/>
      <c r="O53" s="102"/>
      <c r="P53" s="102"/>
      <c r="Q53" s="102"/>
      <c r="R53" s="102"/>
      <c r="S53" s="102"/>
      <c r="T53" s="102"/>
      <c r="U53" s="102"/>
      <c r="V53" s="103"/>
    </row>
    <row r="54" spans="1:22" ht="12.75">
      <c r="A54" s="86"/>
      <c r="B54" s="87"/>
      <c r="C54" s="87"/>
      <c r="D54" s="87"/>
      <c r="E54" s="87"/>
      <c r="F54" s="87"/>
      <c r="G54" s="87"/>
      <c r="H54" s="104">
        <v>1</v>
      </c>
      <c r="I54" s="97" t="s">
        <v>46</v>
      </c>
      <c r="J54" s="97"/>
      <c r="K54" s="97"/>
      <c r="L54" s="97"/>
      <c r="M54" s="177">
        <v>0.5</v>
      </c>
      <c r="N54" s="177">
        <v>0.5</v>
      </c>
      <c r="O54" s="177">
        <v>0.5</v>
      </c>
      <c r="P54" s="177">
        <v>0.5</v>
      </c>
      <c r="Q54" s="177">
        <v>0.5</v>
      </c>
      <c r="R54" s="178">
        <v>0.5</v>
      </c>
      <c r="S54" s="178">
        <v>0.2</v>
      </c>
      <c r="T54" s="177">
        <v>0.1</v>
      </c>
      <c r="U54" s="178">
        <v>0.1</v>
      </c>
      <c r="V54" s="107">
        <v>0</v>
      </c>
    </row>
    <row r="55" spans="1:22" ht="12.75">
      <c r="A55" s="86"/>
      <c r="B55" s="87"/>
      <c r="C55" s="87"/>
      <c r="D55" s="87"/>
      <c r="E55" s="87"/>
      <c r="F55" s="87"/>
      <c r="G55" s="87"/>
      <c r="H55" s="104">
        <v>2</v>
      </c>
      <c r="I55" s="97" t="s">
        <v>47</v>
      </c>
      <c r="J55" s="97"/>
      <c r="K55" s="97"/>
      <c r="L55" s="97"/>
      <c r="M55" s="177">
        <v>0.5</v>
      </c>
      <c r="N55" s="177">
        <v>0.5</v>
      </c>
      <c r="O55" s="178">
        <v>0.5</v>
      </c>
      <c r="P55" s="178">
        <v>0.2</v>
      </c>
      <c r="Q55" s="177">
        <v>0.1</v>
      </c>
      <c r="R55" s="177">
        <v>0.1</v>
      </c>
      <c r="S55" s="177">
        <v>0.1</v>
      </c>
      <c r="T55" s="178">
        <v>0.1</v>
      </c>
      <c r="U55" s="177">
        <v>0</v>
      </c>
      <c r="V55" s="107">
        <v>0</v>
      </c>
    </row>
    <row r="56" spans="1:22" ht="13.5" thickBot="1">
      <c r="A56" s="86"/>
      <c r="B56" s="87"/>
      <c r="C56" s="87"/>
      <c r="D56" s="87"/>
      <c r="E56" s="87"/>
      <c r="F56" s="87"/>
      <c r="G56" s="87"/>
      <c r="H56" s="108">
        <v>3</v>
      </c>
      <c r="I56" s="109" t="s">
        <v>48</v>
      </c>
      <c r="J56" s="109"/>
      <c r="K56" s="109"/>
      <c r="L56" s="109"/>
      <c r="M56" s="179">
        <v>0.5</v>
      </c>
      <c r="N56" s="179">
        <v>0.2</v>
      </c>
      <c r="O56" s="180">
        <v>0.1</v>
      </c>
      <c r="P56" s="180">
        <v>0.1</v>
      </c>
      <c r="Q56" s="179">
        <v>0.1</v>
      </c>
      <c r="R56" s="180">
        <v>0</v>
      </c>
      <c r="S56" s="180">
        <v>0</v>
      </c>
      <c r="T56" s="180">
        <v>0</v>
      </c>
      <c r="U56" s="180">
        <v>0</v>
      </c>
      <c r="V56" s="112">
        <v>0</v>
      </c>
    </row>
    <row r="57" spans="1:21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7"/>
      <c r="O57" s="87"/>
      <c r="P57" s="87"/>
      <c r="Q57" s="87"/>
      <c r="R57" s="87"/>
      <c r="S57" s="87"/>
      <c r="T57" s="87"/>
      <c r="U57" s="87"/>
    </row>
    <row r="58" spans="1:21" ht="12.7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7"/>
      <c r="O58" s="87"/>
      <c r="P58" s="87"/>
      <c r="Q58" s="87"/>
      <c r="R58" s="87"/>
      <c r="S58" s="87"/>
      <c r="T58" s="87"/>
      <c r="U58" s="87"/>
    </row>
    <row r="59" spans="1:21" ht="12.75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130" t="s">
        <v>86</v>
      </c>
      <c r="M59" s="113">
        <v>0.5</v>
      </c>
      <c r="N59" s="113">
        <v>0.2</v>
      </c>
      <c r="O59" s="113">
        <v>0.1</v>
      </c>
      <c r="P59" s="113">
        <v>0.5</v>
      </c>
      <c r="Q59" s="113">
        <v>0.2</v>
      </c>
      <c r="R59" s="113">
        <v>0.1</v>
      </c>
      <c r="S59" s="113">
        <v>0.5</v>
      </c>
      <c r="T59" s="113">
        <v>0.2</v>
      </c>
      <c r="U59" s="113">
        <v>0.1</v>
      </c>
    </row>
    <row r="60" spans="1:21" ht="12.7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7"/>
      <c r="O60" s="87"/>
      <c r="P60" s="87"/>
      <c r="Q60" s="87"/>
      <c r="R60" s="87"/>
      <c r="S60" s="87"/>
      <c r="T60" s="87"/>
      <c r="U60" s="87"/>
    </row>
    <row r="61" spans="1:21" ht="12.75">
      <c r="A61" s="86"/>
      <c r="B61" s="87"/>
      <c r="C61" s="87"/>
      <c r="D61" s="87"/>
      <c r="E61" s="87"/>
      <c r="F61" s="87"/>
      <c r="G61" s="87"/>
      <c r="H61" s="135"/>
      <c r="I61" s="87"/>
      <c r="J61" s="87"/>
      <c r="K61" s="87"/>
      <c r="L61" s="87"/>
      <c r="M61" s="88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87"/>
      <c r="O62" s="87"/>
      <c r="P62" s="87"/>
      <c r="Q62" s="87"/>
      <c r="R62" s="87"/>
      <c r="S62" s="87"/>
      <c r="T62" s="87"/>
      <c r="U62" s="87"/>
    </row>
    <row r="63" spans="1:21" ht="12.7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87"/>
      <c r="O63" s="87"/>
      <c r="P63" s="87"/>
      <c r="Q63" s="87"/>
      <c r="R63" s="87"/>
      <c r="S63" s="87"/>
      <c r="T63" s="87"/>
      <c r="U63" s="87"/>
    </row>
    <row r="64" spans="1:21" ht="12.75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87"/>
      <c r="O64" s="87"/>
      <c r="P64" s="87"/>
      <c r="Q64" s="87"/>
      <c r="R64" s="87"/>
      <c r="S64" s="87"/>
      <c r="T64" s="87"/>
      <c r="U64" s="87"/>
    </row>
    <row r="65" spans="1:21" ht="12.75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87"/>
      <c r="O65" s="87"/>
      <c r="P65" s="87"/>
      <c r="Q65" s="87"/>
      <c r="R65" s="87"/>
      <c r="S65" s="87"/>
      <c r="T65" s="87"/>
      <c r="U65" s="87"/>
    </row>
    <row r="66" spans="1:21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1"/>
      <c r="M66" s="173"/>
      <c r="N66" s="173"/>
      <c r="O66" s="173"/>
      <c r="P66" s="173"/>
      <c r="Q66" s="173"/>
      <c r="R66" s="173"/>
      <c r="S66" s="173"/>
      <c r="T66" s="173"/>
      <c r="U66" s="173"/>
    </row>
    <row r="67" spans="1:21" ht="12.7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</row>
    <row r="68" spans="1:21" ht="12.7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</row>
    <row r="69" spans="1:21" ht="12.75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</row>
    <row r="70" spans="1:21" ht="12.7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</row>
    <row r="71" spans="1:21" ht="12.75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87"/>
      <c r="O71" s="87"/>
      <c r="P71" s="87"/>
      <c r="Q71" s="87"/>
      <c r="R71" s="87"/>
      <c r="S71" s="87"/>
      <c r="T71" s="87"/>
      <c r="U71" s="87"/>
    </row>
    <row r="72" spans="1:21" ht="12.75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87"/>
      <c r="O72" s="87"/>
      <c r="P72" s="87"/>
      <c r="Q72" s="87"/>
      <c r="R72" s="87"/>
      <c r="S72" s="87"/>
      <c r="T72" s="87"/>
      <c r="U72" s="87"/>
    </row>
    <row r="73" spans="1:21" ht="12.7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87"/>
      <c r="O73" s="87"/>
      <c r="P73" s="87"/>
      <c r="Q73" s="87"/>
      <c r="R73" s="87"/>
      <c r="S73" s="87"/>
      <c r="T73" s="87"/>
      <c r="U73" s="87"/>
    </row>
    <row r="74" spans="1:21" ht="12.7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8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8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8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8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8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8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8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8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8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8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8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8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8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6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8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8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8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8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8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8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8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8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8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8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8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8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8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8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8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6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6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8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8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8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6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8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8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8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8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8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8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8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8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8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8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8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8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8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8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8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8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8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8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8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8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8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8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8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8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8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8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8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8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8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8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8"/>
      <c r="N160" s="87"/>
      <c r="O160" s="87"/>
      <c r="P160" s="87"/>
      <c r="Q160" s="87"/>
      <c r="R160" s="87"/>
      <c r="S160" s="87"/>
      <c r="T160" s="87"/>
      <c r="U160" s="87"/>
    </row>
    <row r="161" spans="1:21" ht="12.75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8"/>
      <c r="N161" s="87"/>
      <c r="O161" s="87"/>
      <c r="P161" s="87"/>
      <c r="Q161" s="87"/>
      <c r="R161" s="87"/>
      <c r="S161" s="87"/>
      <c r="T161" s="87"/>
      <c r="U161" s="87"/>
    </row>
    <row r="162" spans="1:21" ht="12.75">
      <c r="A162" s="86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8"/>
      <c r="N162" s="87"/>
      <c r="O162" s="87"/>
      <c r="P162" s="87"/>
      <c r="Q162" s="87"/>
      <c r="R162" s="87"/>
      <c r="S162" s="87"/>
      <c r="T162" s="87"/>
      <c r="U162" s="87"/>
    </row>
    <row r="163" spans="1:21" ht="12.7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87"/>
      <c r="O163" s="87"/>
      <c r="P163" s="87"/>
      <c r="Q163" s="87"/>
      <c r="R163" s="87"/>
      <c r="S163" s="87"/>
      <c r="T163" s="87"/>
      <c r="U163" s="87"/>
    </row>
    <row r="164" spans="1:21" ht="12.75">
      <c r="A164" s="86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8"/>
      <c r="N164" s="87"/>
      <c r="O164" s="87"/>
      <c r="P164" s="87"/>
      <c r="Q164" s="87"/>
      <c r="R164" s="87"/>
      <c r="S164" s="87"/>
      <c r="T164" s="87"/>
      <c r="U164" s="87"/>
    </row>
    <row r="165" spans="1:21" ht="12.75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8"/>
      <c r="N165" s="87"/>
      <c r="O165" s="87"/>
      <c r="P165" s="87"/>
      <c r="Q165" s="87"/>
      <c r="R165" s="87"/>
      <c r="S165" s="87"/>
      <c r="T165" s="87"/>
      <c r="U165" s="87"/>
    </row>
    <row r="166" spans="1:21" ht="12.75">
      <c r="A166" s="86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8"/>
      <c r="N166" s="87"/>
      <c r="O166" s="87"/>
      <c r="P166" s="87"/>
      <c r="Q166" s="87"/>
      <c r="R166" s="87"/>
      <c r="S166" s="87"/>
      <c r="T166" s="87"/>
      <c r="U166" s="87"/>
    </row>
    <row r="167" spans="1:21" ht="12.75">
      <c r="A167" s="86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8"/>
      <c r="N167" s="87"/>
      <c r="O167" s="87"/>
      <c r="P167" s="87"/>
      <c r="Q167" s="87"/>
      <c r="R167" s="87"/>
      <c r="S167" s="87"/>
      <c r="T167" s="87"/>
      <c r="U167" s="87"/>
    </row>
    <row r="168" spans="1:21" ht="12.75">
      <c r="A168" s="86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8"/>
      <c r="N168" s="87"/>
      <c r="O168" s="87"/>
      <c r="P168" s="87"/>
      <c r="Q168" s="87"/>
      <c r="R168" s="87"/>
      <c r="S168" s="87"/>
      <c r="T168" s="87"/>
      <c r="U168" s="87"/>
    </row>
    <row r="169" spans="1:21" ht="12.75">
      <c r="A169" s="86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  <c r="N169" s="87"/>
      <c r="O169" s="87"/>
      <c r="P169" s="87"/>
      <c r="Q169" s="87"/>
      <c r="R169" s="87"/>
      <c r="S169" s="87"/>
      <c r="T169" s="87"/>
      <c r="U169" s="87"/>
    </row>
    <row r="170" spans="1:21" ht="12.7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8"/>
      <c r="N170" s="87"/>
      <c r="O170" s="87"/>
      <c r="P170" s="87"/>
      <c r="Q170" s="87"/>
      <c r="R170" s="87"/>
      <c r="S170" s="87"/>
      <c r="T170" s="87"/>
      <c r="U170" s="87"/>
    </row>
    <row r="171" spans="1:21" ht="12.75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8"/>
      <c r="N171" s="87"/>
      <c r="O171" s="87"/>
      <c r="P171" s="87"/>
      <c r="Q171" s="87"/>
      <c r="R171" s="87"/>
      <c r="S171" s="87"/>
      <c r="T171" s="87"/>
      <c r="U171" s="87"/>
    </row>
    <row r="172" spans="1:21" ht="12.7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8"/>
      <c r="N172" s="87"/>
      <c r="O172" s="87"/>
      <c r="P172" s="87"/>
      <c r="Q172" s="87"/>
      <c r="R172" s="87"/>
      <c r="S172" s="87"/>
      <c r="T172" s="87"/>
      <c r="U172" s="87"/>
    </row>
    <row r="173" spans="1:21" ht="12.75">
      <c r="A173" s="86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8"/>
      <c r="N173" s="87"/>
      <c r="O173" s="87"/>
      <c r="P173" s="87"/>
      <c r="Q173" s="87"/>
      <c r="R173" s="87"/>
      <c r="S173" s="87"/>
      <c r="T173" s="87"/>
      <c r="U173" s="87"/>
    </row>
    <row r="174" spans="1:21" ht="12.75">
      <c r="A174" s="86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8"/>
      <c r="N174" s="87"/>
      <c r="O174" s="87"/>
      <c r="P174" s="87"/>
      <c r="Q174" s="87"/>
      <c r="R174" s="87"/>
      <c r="S174" s="87"/>
      <c r="T174" s="87"/>
      <c r="U174" s="87"/>
    </row>
    <row r="175" spans="1:21" ht="12.75">
      <c r="A175" s="86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8"/>
      <c r="N175" s="87"/>
      <c r="O175" s="87"/>
      <c r="P175" s="87"/>
      <c r="Q175" s="87"/>
      <c r="R175" s="87"/>
      <c r="S175" s="87"/>
      <c r="T175" s="87"/>
      <c r="U175" s="87"/>
    </row>
    <row r="176" spans="1:21" ht="12.75">
      <c r="A176" s="86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8"/>
      <c r="N176" s="87"/>
      <c r="O176" s="87"/>
      <c r="P176" s="87"/>
      <c r="Q176" s="87"/>
      <c r="R176" s="87"/>
      <c r="S176" s="87"/>
      <c r="T176" s="87"/>
      <c r="U176" s="87"/>
    </row>
    <row r="177" spans="1:21" ht="12.75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8"/>
      <c r="N177" s="87"/>
      <c r="O177" s="87"/>
      <c r="P177" s="87"/>
      <c r="Q177" s="87"/>
      <c r="R177" s="87"/>
      <c r="S177" s="87"/>
      <c r="T177" s="87"/>
      <c r="U177" s="87"/>
    </row>
    <row r="178" spans="1:21" ht="12.75">
      <c r="A178" s="86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8"/>
      <c r="N178" s="87"/>
      <c r="O178" s="87"/>
      <c r="P178" s="87"/>
      <c r="Q178" s="87"/>
      <c r="R178" s="87"/>
      <c r="S178" s="87"/>
      <c r="T178" s="87"/>
      <c r="U178" s="87"/>
    </row>
    <row r="179" spans="1:21" ht="12.75">
      <c r="A179" s="86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  <c r="N179" s="87"/>
      <c r="O179" s="87"/>
      <c r="P179" s="87"/>
      <c r="Q179" s="87"/>
      <c r="R179" s="87"/>
      <c r="S179" s="87"/>
      <c r="T179" s="87"/>
      <c r="U179" s="87"/>
    </row>
    <row r="180" spans="1:21" ht="12.75">
      <c r="A180" s="86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8"/>
      <c r="N180" s="87"/>
      <c r="O180" s="87"/>
      <c r="P180" s="87"/>
      <c r="Q180" s="87"/>
      <c r="R180" s="87"/>
      <c r="S180" s="87"/>
      <c r="T180" s="87"/>
      <c r="U180" s="87"/>
    </row>
    <row r="181" spans="1:21" ht="12.75">
      <c r="A181" s="86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8"/>
      <c r="N181" s="87"/>
      <c r="O181" s="87"/>
      <c r="P181" s="87"/>
      <c r="Q181" s="87"/>
      <c r="R181" s="87"/>
      <c r="S181" s="87"/>
      <c r="T181" s="87"/>
      <c r="U181" s="87"/>
    </row>
    <row r="182" spans="1:21" ht="12.7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8"/>
      <c r="N182" s="87"/>
      <c r="O182" s="87"/>
      <c r="P182" s="87"/>
      <c r="Q182" s="87"/>
      <c r="R182" s="87"/>
      <c r="S182" s="87"/>
      <c r="T182" s="87"/>
      <c r="U182" s="87"/>
    </row>
    <row r="183" spans="1:21" ht="12.75">
      <c r="A183" s="86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7"/>
      <c r="O183" s="87"/>
      <c r="P183" s="87"/>
      <c r="Q183" s="87"/>
      <c r="R183" s="87"/>
      <c r="S183" s="87"/>
      <c r="T183" s="87"/>
      <c r="U183" s="87"/>
    </row>
    <row r="184" spans="1:21" ht="12.7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8"/>
      <c r="N184" s="87"/>
      <c r="O184" s="87"/>
      <c r="P184" s="87"/>
      <c r="Q184" s="87"/>
      <c r="R184" s="87"/>
      <c r="S184" s="87"/>
      <c r="T184" s="87"/>
      <c r="U184" s="87"/>
    </row>
    <row r="185" spans="1:21" ht="12.75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8"/>
      <c r="N185" s="87"/>
      <c r="O185" s="87"/>
      <c r="P185" s="87"/>
      <c r="Q185" s="87"/>
      <c r="R185" s="87"/>
      <c r="S185" s="87"/>
      <c r="T185" s="87"/>
      <c r="U185" s="87"/>
    </row>
    <row r="186" spans="1:21" ht="12.75">
      <c r="A186" s="86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8"/>
      <c r="N186" s="87"/>
      <c r="O186" s="87"/>
      <c r="P186" s="87"/>
      <c r="Q186" s="87"/>
      <c r="R186" s="87"/>
      <c r="S186" s="87"/>
      <c r="T186" s="87"/>
      <c r="U186" s="87"/>
    </row>
    <row r="187" spans="1:21" ht="12.75">
      <c r="A187" s="86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7"/>
      <c r="O187" s="87"/>
      <c r="P187" s="87"/>
      <c r="Q187" s="87"/>
      <c r="R187" s="87"/>
      <c r="S187" s="87"/>
      <c r="T187" s="87"/>
      <c r="U187" s="87"/>
    </row>
    <row r="188" spans="1:21" ht="12.75">
      <c r="A188" s="86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8"/>
      <c r="N188" s="87"/>
      <c r="O188" s="87"/>
      <c r="P188" s="87"/>
      <c r="Q188" s="87"/>
      <c r="R188" s="87"/>
      <c r="S188" s="87"/>
      <c r="T188" s="87"/>
      <c r="U188" s="87"/>
    </row>
    <row r="189" spans="1:21" ht="12.75">
      <c r="A189" s="86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8"/>
      <c r="N189" s="87"/>
      <c r="O189" s="87"/>
      <c r="P189" s="87"/>
      <c r="Q189" s="87"/>
      <c r="R189" s="87"/>
      <c r="S189" s="87"/>
      <c r="T189" s="87"/>
      <c r="U189" s="87"/>
    </row>
    <row r="190" spans="1:21" ht="12.75">
      <c r="A190" s="86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8"/>
      <c r="N190" s="87"/>
      <c r="O190" s="87"/>
      <c r="P190" s="87"/>
      <c r="Q190" s="87"/>
      <c r="R190" s="87"/>
      <c r="S190" s="87"/>
      <c r="T190" s="87"/>
      <c r="U190" s="87"/>
    </row>
    <row r="191" spans="1:21" ht="12.75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8"/>
      <c r="N191" s="87"/>
      <c r="O191" s="87"/>
      <c r="P191" s="87"/>
      <c r="Q191" s="87"/>
      <c r="R191" s="87"/>
      <c r="S191" s="87"/>
      <c r="T191" s="87"/>
      <c r="U191" s="87"/>
    </row>
    <row r="192" spans="1:21" ht="12.75">
      <c r="A192" s="86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8"/>
      <c r="N192" s="87"/>
      <c r="O192" s="87"/>
      <c r="P192" s="87"/>
      <c r="Q192" s="87"/>
      <c r="R192" s="87"/>
      <c r="S192" s="87"/>
      <c r="T192" s="87"/>
      <c r="U192" s="87"/>
    </row>
    <row r="193" spans="1:21" ht="12.75">
      <c r="A193" s="86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8"/>
      <c r="N193" s="87"/>
      <c r="O193" s="87"/>
      <c r="P193" s="87"/>
      <c r="Q193" s="87"/>
      <c r="R193" s="87"/>
      <c r="S193" s="87"/>
      <c r="T193" s="87"/>
      <c r="U193" s="87"/>
    </row>
    <row r="194" spans="1:21" ht="12.75">
      <c r="A194" s="86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8"/>
      <c r="N194" s="87"/>
      <c r="O194" s="87"/>
      <c r="P194" s="87"/>
      <c r="Q194" s="87"/>
      <c r="R194" s="87"/>
      <c r="S194" s="87"/>
      <c r="T194" s="87"/>
      <c r="U194" s="87"/>
    </row>
    <row r="195" spans="1:21" ht="12.75">
      <c r="A195" s="86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8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86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8"/>
      <c r="N196" s="87"/>
      <c r="O196" s="87"/>
      <c r="P196" s="87"/>
      <c r="Q196" s="87"/>
      <c r="R196" s="87"/>
      <c r="S196" s="87"/>
      <c r="T196" s="87"/>
      <c r="U196" s="87"/>
    </row>
    <row r="197" spans="1:21" ht="12.75">
      <c r="A197" s="86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8"/>
      <c r="N197" s="87"/>
      <c r="O197" s="87"/>
      <c r="P197" s="87"/>
      <c r="Q197" s="87"/>
      <c r="R197" s="87"/>
      <c r="S197" s="87"/>
      <c r="T197" s="87"/>
      <c r="U197" s="87"/>
    </row>
    <row r="198" spans="1:21" ht="12.75">
      <c r="A198" s="86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8"/>
      <c r="N198" s="87"/>
      <c r="O198" s="87"/>
      <c r="P198" s="87"/>
      <c r="Q198" s="87"/>
      <c r="R198" s="87"/>
      <c r="S198" s="87"/>
      <c r="T198" s="87"/>
      <c r="U198" s="87"/>
    </row>
    <row r="199" spans="1:21" ht="12.75">
      <c r="A199" s="86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8"/>
      <c r="N199" s="87"/>
      <c r="O199" s="87"/>
      <c r="P199" s="87"/>
      <c r="Q199" s="87"/>
      <c r="R199" s="87"/>
      <c r="S199" s="87"/>
      <c r="T199" s="87"/>
      <c r="U199" s="87"/>
    </row>
    <row r="200" spans="1:21" ht="12.75">
      <c r="A200" s="86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8"/>
      <c r="N200" s="87"/>
      <c r="O200" s="87"/>
      <c r="P200" s="87"/>
      <c r="Q200" s="87"/>
      <c r="R200" s="87"/>
      <c r="S200" s="87"/>
      <c r="T200" s="87"/>
      <c r="U200" s="87"/>
    </row>
    <row r="201" spans="1:21" ht="12.75">
      <c r="A201" s="86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8"/>
      <c r="N201" s="87"/>
      <c r="O201" s="87"/>
      <c r="P201" s="87"/>
      <c r="Q201" s="87"/>
      <c r="R201" s="87"/>
      <c r="S201" s="87"/>
      <c r="T201" s="87"/>
      <c r="U201" s="87"/>
    </row>
    <row r="202" spans="1:21" ht="12.75">
      <c r="A202" s="86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8"/>
      <c r="N202" s="87"/>
      <c r="O202" s="87"/>
      <c r="P202" s="87"/>
      <c r="Q202" s="87"/>
      <c r="R202" s="87"/>
      <c r="S202" s="87"/>
      <c r="T202" s="87"/>
      <c r="U202" s="87"/>
    </row>
    <row r="203" spans="1:21" ht="12.75">
      <c r="A203" s="86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  <c r="N203" s="87"/>
      <c r="O203" s="87"/>
      <c r="P203" s="87"/>
      <c r="Q203" s="87"/>
      <c r="R203" s="87"/>
      <c r="S203" s="87"/>
      <c r="T203" s="87"/>
      <c r="U203" s="87"/>
    </row>
    <row r="204" spans="1:21" ht="12.75">
      <c r="A204" s="86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8"/>
      <c r="N204" s="87"/>
      <c r="O204" s="87"/>
      <c r="P204" s="87"/>
      <c r="Q204" s="87"/>
      <c r="R204" s="87"/>
      <c r="S204" s="87"/>
      <c r="T204" s="87"/>
      <c r="U204" s="87"/>
    </row>
    <row r="205" spans="1:21" ht="12.75">
      <c r="A205" s="86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8"/>
      <c r="N205" s="87"/>
      <c r="O205" s="87"/>
      <c r="P205" s="87"/>
      <c r="Q205" s="87"/>
      <c r="R205" s="87"/>
      <c r="S205" s="87"/>
      <c r="T205" s="87"/>
      <c r="U205" s="87"/>
    </row>
    <row r="206" spans="1:21" ht="12.75">
      <c r="A206" s="86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8"/>
      <c r="N206" s="87"/>
      <c r="O206" s="87"/>
      <c r="P206" s="87"/>
      <c r="Q206" s="87"/>
      <c r="R206" s="87"/>
      <c r="S206" s="87"/>
      <c r="T206" s="87"/>
      <c r="U206" s="87"/>
    </row>
    <row r="207" spans="1:21" ht="12.75">
      <c r="A207" s="86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8"/>
      <c r="N207" s="87"/>
      <c r="O207" s="87"/>
      <c r="P207" s="87"/>
      <c r="Q207" s="87"/>
      <c r="R207" s="87"/>
      <c r="S207" s="87"/>
      <c r="T207" s="87"/>
      <c r="U207" s="87"/>
    </row>
    <row r="208" spans="1:21" ht="12.75">
      <c r="A208" s="86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8"/>
      <c r="N208" s="87"/>
      <c r="O208" s="87"/>
      <c r="P208" s="87"/>
      <c r="Q208" s="87"/>
      <c r="R208" s="87"/>
      <c r="S208" s="87"/>
      <c r="T208" s="87"/>
      <c r="U208" s="87"/>
    </row>
    <row r="209" spans="1:21" ht="12.75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8"/>
      <c r="N209" s="87"/>
      <c r="O209" s="87"/>
      <c r="P209" s="87"/>
      <c r="Q209" s="87"/>
      <c r="R209" s="87"/>
      <c r="S209" s="87"/>
      <c r="T209" s="87"/>
      <c r="U209" s="87"/>
    </row>
    <row r="210" spans="1:21" ht="12.75">
      <c r="A210" s="8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8"/>
      <c r="N210" s="87"/>
      <c r="O210" s="87"/>
      <c r="P210" s="87"/>
      <c r="Q210" s="87"/>
      <c r="R210" s="87"/>
      <c r="S210" s="87"/>
      <c r="T210" s="87"/>
      <c r="U210" s="87"/>
    </row>
    <row r="211" spans="1:2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8"/>
      <c r="N211" s="87"/>
      <c r="O211" s="87"/>
      <c r="P211" s="87"/>
      <c r="Q211" s="87"/>
      <c r="R211" s="87"/>
      <c r="S211" s="87"/>
      <c r="T211" s="87"/>
      <c r="U211" s="87"/>
    </row>
    <row r="212" spans="1:21" ht="12.7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8"/>
      <c r="N212" s="87"/>
      <c r="O212" s="87"/>
      <c r="P212" s="87"/>
      <c r="Q212" s="87"/>
      <c r="R212" s="87"/>
      <c r="S212" s="87"/>
      <c r="T212" s="87"/>
      <c r="U212" s="87"/>
    </row>
    <row r="213" spans="1:21" ht="12.75">
      <c r="A213" s="86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8"/>
      <c r="N213" s="87"/>
      <c r="O213" s="87"/>
      <c r="P213" s="87"/>
      <c r="Q213" s="87"/>
      <c r="R213" s="87"/>
      <c r="S213" s="87"/>
      <c r="T213" s="87"/>
      <c r="U213" s="87"/>
    </row>
    <row r="214" spans="1:21" ht="12.75">
      <c r="A214" s="86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8"/>
      <c r="N214" s="87"/>
      <c r="O214" s="87"/>
      <c r="P214" s="87"/>
      <c r="Q214" s="87"/>
      <c r="R214" s="87"/>
      <c r="S214" s="87"/>
      <c r="T214" s="87"/>
      <c r="U214" s="87"/>
    </row>
    <row r="215" spans="1:21" ht="12.75">
      <c r="A215" s="86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8"/>
      <c r="N215" s="87"/>
      <c r="O215" s="87"/>
      <c r="P215" s="87"/>
      <c r="Q215" s="87"/>
      <c r="R215" s="87"/>
      <c r="S215" s="87"/>
      <c r="T215" s="87"/>
      <c r="U215" s="87"/>
    </row>
    <row r="216" spans="1:21" ht="12.7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8"/>
      <c r="N216" s="87"/>
      <c r="O216" s="87"/>
      <c r="P216" s="87"/>
      <c r="Q216" s="87"/>
      <c r="R216" s="87"/>
      <c r="S216" s="87"/>
      <c r="T216" s="87"/>
      <c r="U216" s="87"/>
    </row>
    <row r="217" spans="1:21" ht="12.75">
      <c r="A217" s="86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8"/>
      <c r="N217" s="87"/>
      <c r="O217" s="87"/>
      <c r="P217" s="87"/>
      <c r="Q217" s="87"/>
      <c r="R217" s="87"/>
      <c r="S217" s="87"/>
      <c r="T217" s="87"/>
      <c r="U217" s="87"/>
    </row>
    <row r="218" spans="1:21" ht="12.75">
      <c r="A218" s="86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8"/>
      <c r="N218" s="87"/>
      <c r="O218" s="87"/>
      <c r="P218" s="87"/>
      <c r="Q218" s="87"/>
      <c r="R218" s="87"/>
      <c r="S218" s="87"/>
      <c r="T218" s="87"/>
      <c r="U218" s="87"/>
    </row>
    <row r="219" spans="1:21" ht="12.75">
      <c r="A219" s="86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8"/>
      <c r="N219" s="87"/>
      <c r="O219" s="87"/>
      <c r="P219" s="87"/>
      <c r="Q219" s="87"/>
      <c r="R219" s="87"/>
      <c r="S219" s="87"/>
      <c r="T219" s="87"/>
      <c r="U219" s="87"/>
    </row>
    <row r="220" spans="1:21" ht="12.75">
      <c r="A220" s="86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8"/>
      <c r="N220" s="87"/>
      <c r="O220" s="87"/>
      <c r="P220" s="87"/>
      <c r="Q220" s="87"/>
      <c r="R220" s="87"/>
      <c r="S220" s="87"/>
      <c r="T220" s="87"/>
      <c r="U220" s="87"/>
    </row>
    <row r="221" spans="1:21" ht="12.75">
      <c r="A221" s="86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8"/>
      <c r="N221" s="87"/>
      <c r="O221" s="87"/>
      <c r="P221" s="87"/>
      <c r="Q221" s="87"/>
      <c r="R221" s="87"/>
      <c r="S221" s="87"/>
      <c r="T221" s="87"/>
      <c r="U221" s="87"/>
    </row>
    <row r="222" spans="1:21" ht="12.75">
      <c r="A222" s="86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8"/>
      <c r="N222" s="87"/>
      <c r="O222" s="87"/>
      <c r="P222" s="87"/>
      <c r="Q222" s="87"/>
      <c r="R222" s="87"/>
      <c r="S222" s="87"/>
      <c r="T222" s="87"/>
      <c r="U222" s="87"/>
    </row>
    <row r="223" spans="1:21" ht="12.75">
      <c r="A223" s="86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8"/>
      <c r="N223" s="87"/>
      <c r="O223" s="87"/>
      <c r="P223" s="87"/>
      <c r="Q223" s="87"/>
      <c r="R223" s="87"/>
      <c r="S223" s="87"/>
      <c r="T223" s="87"/>
      <c r="U223" s="87"/>
    </row>
    <row r="224" spans="1:21" ht="12.75">
      <c r="A224" s="86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8"/>
      <c r="N224" s="87"/>
      <c r="O224" s="87"/>
      <c r="P224" s="87"/>
      <c r="Q224" s="87"/>
      <c r="R224" s="87"/>
      <c r="S224" s="87"/>
      <c r="T224" s="87"/>
      <c r="U224" s="87"/>
    </row>
    <row r="225" spans="1:21" ht="12.75">
      <c r="A225" s="86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8"/>
      <c r="N225" s="87"/>
      <c r="O225" s="87"/>
      <c r="P225" s="87"/>
      <c r="Q225" s="87"/>
      <c r="R225" s="87"/>
      <c r="S225" s="87"/>
      <c r="T225" s="87"/>
      <c r="U225" s="87"/>
    </row>
    <row r="226" spans="1:21" ht="12.75">
      <c r="A226" s="86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8"/>
      <c r="N226" s="87"/>
      <c r="O226" s="87"/>
      <c r="P226" s="87"/>
      <c r="Q226" s="87"/>
      <c r="R226" s="87"/>
      <c r="S226" s="87"/>
      <c r="T226" s="87"/>
      <c r="U226" s="87"/>
    </row>
    <row r="227" spans="1:21" ht="12.7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  <c r="N227" s="87"/>
      <c r="O227" s="87"/>
      <c r="P227" s="87"/>
      <c r="Q227" s="87"/>
      <c r="R227" s="87"/>
      <c r="S227" s="87"/>
      <c r="T227" s="87"/>
      <c r="U227" s="87"/>
    </row>
    <row r="228" spans="1:21" ht="12.75">
      <c r="A228" s="86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8"/>
      <c r="N228" s="87"/>
      <c r="O228" s="87"/>
      <c r="P228" s="87"/>
      <c r="Q228" s="87"/>
      <c r="R228" s="87"/>
      <c r="S228" s="87"/>
      <c r="T228" s="87"/>
      <c r="U228" s="87"/>
    </row>
    <row r="229" spans="1:21" ht="12.75">
      <c r="A229" s="86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8"/>
      <c r="N229" s="87"/>
      <c r="O229" s="87"/>
      <c r="P229" s="87"/>
      <c r="Q229" s="87"/>
      <c r="R229" s="87"/>
      <c r="S229" s="87"/>
      <c r="T229" s="87"/>
      <c r="U229" s="87"/>
    </row>
    <row r="230" spans="1:21" ht="12.75">
      <c r="A230" s="86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8"/>
      <c r="N230" s="87"/>
      <c r="O230" s="87"/>
      <c r="P230" s="87"/>
      <c r="Q230" s="87"/>
      <c r="R230" s="87"/>
      <c r="S230" s="87"/>
      <c r="T230" s="87"/>
      <c r="U230" s="87"/>
    </row>
    <row r="231" spans="1:21" ht="12.75">
      <c r="A231" s="86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8"/>
      <c r="N231" s="87"/>
      <c r="O231" s="87"/>
      <c r="P231" s="87"/>
      <c r="Q231" s="87"/>
      <c r="R231" s="87"/>
      <c r="S231" s="87"/>
      <c r="T231" s="87"/>
      <c r="U231" s="87"/>
    </row>
    <row r="232" spans="1:21" ht="12.75">
      <c r="A232" s="86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8"/>
      <c r="N232" s="87"/>
      <c r="O232" s="87"/>
      <c r="P232" s="87"/>
      <c r="Q232" s="87"/>
      <c r="R232" s="87"/>
      <c r="S232" s="87"/>
      <c r="T232" s="87"/>
      <c r="U232" s="87"/>
    </row>
    <row r="233" spans="1:21" ht="12.75">
      <c r="A233" s="86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8"/>
      <c r="N233" s="87"/>
      <c r="O233" s="87"/>
      <c r="P233" s="87"/>
      <c r="Q233" s="87"/>
      <c r="R233" s="87"/>
      <c r="S233" s="87"/>
      <c r="T233" s="87"/>
      <c r="U233" s="87"/>
    </row>
    <row r="234" spans="1:21" ht="12.75">
      <c r="A234" s="86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8"/>
      <c r="N234" s="87"/>
      <c r="O234" s="87"/>
      <c r="P234" s="87"/>
      <c r="Q234" s="87"/>
      <c r="R234" s="87"/>
      <c r="S234" s="87"/>
      <c r="T234" s="87"/>
      <c r="U234" s="87"/>
    </row>
    <row r="235" spans="1:21" ht="12.75">
      <c r="A235" s="86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8"/>
      <c r="N235" s="87"/>
      <c r="O235" s="87"/>
      <c r="P235" s="87"/>
      <c r="Q235" s="87"/>
      <c r="R235" s="87"/>
      <c r="S235" s="87"/>
      <c r="T235" s="87"/>
      <c r="U235" s="87"/>
    </row>
    <row r="236" spans="1:21" ht="12.75">
      <c r="A236" s="86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8"/>
      <c r="N236" s="87"/>
      <c r="O236" s="87"/>
      <c r="P236" s="87"/>
      <c r="Q236" s="87"/>
      <c r="R236" s="87"/>
      <c r="S236" s="87"/>
      <c r="T236" s="87"/>
      <c r="U236" s="87"/>
    </row>
    <row r="237" spans="1:21" ht="12.75">
      <c r="A237" s="86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8"/>
      <c r="N237" s="87"/>
      <c r="O237" s="87"/>
      <c r="P237" s="87"/>
      <c r="Q237" s="87"/>
      <c r="R237" s="87"/>
      <c r="S237" s="87"/>
      <c r="T237" s="87"/>
      <c r="U237" s="87"/>
    </row>
    <row r="238" spans="1:21" ht="12.75">
      <c r="A238" s="86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8"/>
      <c r="N238" s="87"/>
      <c r="O238" s="87"/>
      <c r="P238" s="87"/>
      <c r="Q238" s="87"/>
      <c r="R238" s="87"/>
      <c r="S238" s="87"/>
      <c r="T238" s="87"/>
      <c r="U238" s="87"/>
    </row>
    <row r="239" spans="1:21" ht="12.75">
      <c r="A239" s="8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8"/>
      <c r="N239" s="87"/>
      <c r="O239" s="87"/>
      <c r="P239" s="87"/>
      <c r="Q239" s="87"/>
      <c r="R239" s="87"/>
      <c r="S239" s="87"/>
      <c r="T239" s="87"/>
      <c r="U239" s="87"/>
    </row>
    <row r="240" spans="1:21" ht="12.75">
      <c r="A240" s="86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8"/>
      <c r="N240" s="87"/>
      <c r="O240" s="87"/>
      <c r="P240" s="87"/>
      <c r="Q240" s="87"/>
      <c r="R240" s="87"/>
      <c r="S240" s="87"/>
      <c r="T240" s="87"/>
      <c r="U240" s="87"/>
    </row>
    <row r="241" spans="1:21" ht="12.75">
      <c r="A241" s="86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8"/>
      <c r="N241" s="87"/>
      <c r="O241" s="87"/>
      <c r="P241" s="87"/>
      <c r="Q241" s="87"/>
      <c r="R241" s="87"/>
      <c r="S241" s="87"/>
      <c r="T241" s="87"/>
      <c r="U241" s="87"/>
    </row>
    <row r="242" spans="1:21" ht="12.75">
      <c r="A242" s="86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8"/>
      <c r="N242" s="87"/>
      <c r="O242" s="87"/>
      <c r="P242" s="87"/>
      <c r="Q242" s="87"/>
      <c r="R242" s="87"/>
      <c r="S242" s="87"/>
      <c r="T242" s="87"/>
      <c r="U242" s="87"/>
    </row>
    <row r="243" spans="1:21" ht="12.75">
      <c r="A243" s="86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8"/>
      <c r="N243" s="87"/>
      <c r="O243" s="87"/>
      <c r="P243" s="87"/>
      <c r="Q243" s="87"/>
      <c r="R243" s="87"/>
      <c r="S243" s="87"/>
      <c r="T243" s="87"/>
      <c r="U243" s="87"/>
    </row>
    <row r="244" spans="1:21" ht="12.75">
      <c r="A244" s="86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8"/>
      <c r="N244" s="87"/>
      <c r="O244" s="87"/>
      <c r="P244" s="87"/>
      <c r="Q244" s="87"/>
      <c r="R244" s="87"/>
      <c r="S244" s="87"/>
      <c r="T244" s="87"/>
      <c r="U244" s="87"/>
    </row>
    <row r="245" spans="1:21" ht="12.75">
      <c r="A245" s="86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  <c r="N245" s="87"/>
      <c r="O245" s="87"/>
      <c r="P245" s="87"/>
      <c r="Q245" s="87"/>
      <c r="R245" s="87"/>
      <c r="S245" s="87"/>
      <c r="T245" s="87"/>
      <c r="U245" s="87"/>
    </row>
    <row r="246" spans="1:21" ht="12.75">
      <c r="A246" s="86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8"/>
      <c r="N246" s="87"/>
      <c r="O246" s="87"/>
      <c r="P246" s="87"/>
      <c r="Q246" s="87"/>
      <c r="R246" s="87"/>
      <c r="S246" s="87"/>
      <c r="T246" s="87"/>
      <c r="U246" s="87"/>
    </row>
    <row r="247" spans="1:21" ht="12.75">
      <c r="A247" s="86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8"/>
      <c r="N247" s="87"/>
      <c r="O247" s="87"/>
      <c r="P247" s="87"/>
      <c r="Q247" s="87"/>
      <c r="R247" s="87"/>
      <c r="S247" s="87"/>
      <c r="T247" s="87"/>
      <c r="U247" s="87"/>
    </row>
    <row r="248" spans="1:21" ht="12.75">
      <c r="A248" s="86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8"/>
      <c r="N248" s="87"/>
      <c r="O248" s="87"/>
      <c r="P248" s="87"/>
      <c r="Q248" s="87"/>
      <c r="R248" s="87"/>
      <c r="S248" s="87"/>
      <c r="T248" s="87"/>
      <c r="U248" s="87"/>
    </row>
    <row r="249" spans="1:21" ht="12.75">
      <c r="A249" s="86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8"/>
      <c r="N249" s="87"/>
      <c r="O249" s="87"/>
      <c r="P249" s="87"/>
      <c r="Q249" s="87"/>
      <c r="R249" s="87"/>
      <c r="S249" s="87"/>
      <c r="T249" s="87"/>
      <c r="U249" s="87"/>
    </row>
    <row r="250" spans="1:21" ht="12.7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8"/>
      <c r="N250" s="87"/>
      <c r="O250" s="87"/>
      <c r="P250" s="87"/>
      <c r="Q250" s="87"/>
      <c r="R250" s="87"/>
      <c r="S250" s="87"/>
      <c r="T250" s="87"/>
      <c r="U250" s="87"/>
    </row>
    <row r="251" spans="1:21" ht="12.75">
      <c r="A251" s="86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  <c r="N251" s="87"/>
      <c r="O251" s="87"/>
      <c r="P251" s="87"/>
      <c r="Q251" s="87"/>
      <c r="R251" s="87"/>
      <c r="S251" s="87"/>
      <c r="T251" s="87"/>
      <c r="U251" s="87"/>
    </row>
    <row r="252" spans="1:21" ht="12.7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8"/>
      <c r="N252" s="87"/>
      <c r="O252" s="87"/>
      <c r="P252" s="87"/>
      <c r="Q252" s="87"/>
      <c r="R252" s="87"/>
      <c r="S252" s="87"/>
      <c r="T252" s="87"/>
      <c r="U252" s="87"/>
    </row>
    <row r="253" spans="1:21" ht="12.75">
      <c r="A253" s="86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8"/>
      <c r="N253" s="87"/>
      <c r="O253" s="87"/>
      <c r="P253" s="87"/>
      <c r="Q253" s="87"/>
      <c r="R253" s="87"/>
      <c r="S253" s="87"/>
      <c r="T253" s="87"/>
      <c r="U253" s="87"/>
    </row>
    <row r="254" spans="1:21" ht="12.7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8"/>
      <c r="N254" s="87"/>
      <c r="O254" s="87"/>
      <c r="P254" s="87"/>
      <c r="Q254" s="87"/>
      <c r="R254" s="87"/>
      <c r="S254" s="87"/>
      <c r="T254" s="87"/>
      <c r="U254" s="87"/>
    </row>
    <row r="255" spans="1:21" ht="12.75">
      <c r="A255" s="86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8"/>
      <c r="N255" s="87"/>
      <c r="O255" s="87"/>
      <c r="P255" s="87"/>
      <c r="Q255" s="87"/>
      <c r="R255" s="87"/>
      <c r="S255" s="87"/>
      <c r="T255" s="87"/>
      <c r="U255" s="87"/>
    </row>
    <row r="256" spans="1:21" ht="12.75">
      <c r="A256" s="86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8"/>
      <c r="N256" s="87"/>
      <c r="O256" s="87"/>
      <c r="P256" s="87"/>
      <c r="Q256" s="87"/>
      <c r="R256" s="87"/>
      <c r="S256" s="87"/>
      <c r="T256" s="87"/>
      <c r="U256" s="87"/>
    </row>
    <row r="257" spans="1:21" ht="12.75">
      <c r="A257" s="86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8"/>
      <c r="N257" s="87"/>
      <c r="O257" s="87"/>
      <c r="P257" s="87"/>
      <c r="Q257" s="87"/>
      <c r="R257" s="87"/>
      <c r="S257" s="87"/>
      <c r="T257" s="87"/>
      <c r="U257" s="87"/>
    </row>
    <row r="258" spans="1:21" ht="12.75">
      <c r="A258" s="86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8"/>
      <c r="N258" s="87"/>
      <c r="O258" s="87"/>
      <c r="P258" s="87"/>
      <c r="Q258" s="87"/>
      <c r="R258" s="87"/>
      <c r="S258" s="87"/>
      <c r="T258" s="87"/>
      <c r="U258" s="87"/>
    </row>
    <row r="259" spans="1:21" ht="12.75">
      <c r="A259" s="86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8"/>
      <c r="N259" s="87"/>
      <c r="O259" s="87"/>
      <c r="P259" s="87"/>
      <c r="Q259" s="87"/>
      <c r="R259" s="87"/>
      <c r="S259" s="87"/>
      <c r="T259" s="87"/>
      <c r="U259" s="87"/>
    </row>
    <row r="260" spans="1:21" ht="12.75">
      <c r="A260" s="86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8"/>
      <c r="N260" s="87"/>
      <c r="O260" s="87"/>
      <c r="P260" s="87"/>
      <c r="Q260" s="87"/>
      <c r="R260" s="87"/>
      <c r="S260" s="87"/>
      <c r="T260" s="87"/>
      <c r="U260" s="87"/>
    </row>
    <row r="261" spans="1:21" ht="12.75">
      <c r="A261" s="86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8"/>
      <c r="N261" s="87"/>
      <c r="O261" s="87"/>
      <c r="P261" s="87"/>
      <c r="Q261" s="87"/>
      <c r="R261" s="87"/>
      <c r="S261" s="87"/>
      <c r="T261" s="87"/>
      <c r="U261" s="87"/>
    </row>
    <row r="262" spans="1:21" ht="12.75">
      <c r="A262" s="86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8"/>
      <c r="N262" s="87"/>
      <c r="O262" s="87"/>
      <c r="P262" s="87"/>
      <c r="Q262" s="87"/>
      <c r="R262" s="87"/>
      <c r="S262" s="87"/>
      <c r="T262" s="87"/>
      <c r="U262" s="87"/>
    </row>
    <row r="263" spans="1:21" ht="12.75">
      <c r="A263" s="86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8"/>
      <c r="N263" s="87"/>
      <c r="O263" s="87"/>
      <c r="P263" s="87"/>
      <c r="Q263" s="87"/>
      <c r="R263" s="87"/>
      <c r="S263" s="87"/>
      <c r="T263" s="87"/>
      <c r="U263" s="87"/>
    </row>
    <row r="264" spans="1:21" ht="12.75">
      <c r="A264" s="86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8"/>
      <c r="N264" s="87"/>
      <c r="O264" s="87"/>
      <c r="P264" s="87"/>
      <c r="Q264" s="87"/>
      <c r="R264" s="87"/>
      <c r="S264" s="87"/>
      <c r="T264" s="87"/>
      <c r="U264" s="87"/>
    </row>
    <row r="265" spans="1:21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8"/>
      <c r="N265" s="87"/>
      <c r="O265" s="87"/>
      <c r="P265" s="87"/>
      <c r="Q265" s="87"/>
      <c r="R265" s="87"/>
      <c r="S265" s="87"/>
      <c r="T265" s="87"/>
      <c r="U265" s="87"/>
    </row>
    <row r="266" spans="1:21" ht="12.75">
      <c r="A266" s="86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8"/>
      <c r="N266" s="87"/>
      <c r="O266" s="87"/>
      <c r="P266" s="87"/>
      <c r="Q266" s="87"/>
      <c r="R266" s="87"/>
      <c r="S266" s="87"/>
      <c r="T266" s="87"/>
      <c r="U266" s="87"/>
    </row>
    <row r="267" spans="1:21" ht="12.75">
      <c r="A267" s="86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8"/>
      <c r="N267" s="87"/>
      <c r="O267" s="87"/>
      <c r="P267" s="87"/>
      <c r="Q267" s="87"/>
      <c r="R267" s="87"/>
      <c r="S267" s="87"/>
      <c r="T267" s="87"/>
      <c r="U267" s="87"/>
    </row>
    <row r="268" spans="1:21" ht="12.75">
      <c r="A268" s="8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8"/>
      <c r="N268" s="87"/>
      <c r="O268" s="87"/>
      <c r="P268" s="87"/>
      <c r="Q268" s="87"/>
      <c r="R268" s="87"/>
      <c r="S268" s="87"/>
      <c r="T268" s="87"/>
      <c r="U268" s="87"/>
    </row>
    <row r="269" spans="1:21" ht="12.75">
      <c r="A269" s="86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8"/>
      <c r="N269" s="87"/>
      <c r="O269" s="87"/>
      <c r="P269" s="87"/>
      <c r="Q269" s="87"/>
      <c r="R269" s="87"/>
      <c r="S269" s="87"/>
      <c r="T269" s="87"/>
      <c r="U269" s="87"/>
    </row>
    <row r="270" spans="1:21" ht="12.7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8"/>
      <c r="N270" s="87"/>
      <c r="O270" s="87"/>
      <c r="P270" s="87"/>
      <c r="Q270" s="87"/>
      <c r="R270" s="87"/>
      <c r="S270" s="87"/>
      <c r="T270" s="87"/>
      <c r="U270" s="87"/>
    </row>
    <row r="271" spans="1:21" ht="12.75">
      <c r="A271" s="86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8"/>
      <c r="N271" s="87"/>
      <c r="O271" s="87"/>
      <c r="P271" s="87"/>
      <c r="Q271" s="87"/>
      <c r="R271" s="87"/>
      <c r="S271" s="87"/>
      <c r="T271" s="87"/>
      <c r="U271" s="87"/>
    </row>
    <row r="272" spans="1:21" ht="12.75">
      <c r="A272" s="86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8"/>
      <c r="N272" s="87"/>
      <c r="O272" s="87"/>
      <c r="P272" s="87"/>
      <c r="Q272" s="87"/>
      <c r="R272" s="87"/>
      <c r="S272" s="87"/>
      <c r="T272" s="87"/>
      <c r="U272" s="87"/>
    </row>
    <row r="273" spans="1:21" ht="12.75">
      <c r="A273" s="86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8"/>
      <c r="N273" s="87"/>
      <c r="O273" s="87"/>
      <c r="P273" s="87"/>
      <c r="Q273" s="87"/>
      <c r="R273" s="87"/>
      <c r="S273" s="87"/>
      <c r="T273" s="87"/>
      <c r="U273" s="87"/>
    </row>
    <row r="274" spans="1:21" ht="12.75">
      <c r="A274" s="86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8"/>
      <c r="N274" s="87"/>
      <c r="O274" s="87"/>
      <c r="P274" s="87"/>
      <c r="Q274" s="87"/>
      <c r="R274" s="87"/>
      <c r="S274" s="87"/>
      <c r="T274" s="87"/>
      <c r="U274" s="87"/>
    </row>
    <row r="275" spans="1:21" ht="12.75">
      <c r="A275" s="86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  <c r="N275" s="87"/>
      <c r="O275" s="87"/>
      <c r="P275" s="87"/>
      <c r="Q275" s="87"/>
      <c r="R275" s="87"/>
      <c r="S275" s="87"/>
      <c r="T275" s="87"/>
      <c r="U275" s="87"/>
    </row>
    <row r="276" spans="1:21" ht="12.75">
      <c r="A276" s="86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8"/>
      <c r="N276" s="87"/>
      <c r="O276" s="87"/>
      <c r="P276" s="87"/>
      <c r="Q276" s="87"/>
      <c r="R276" s="87"/>
      <c r="S276" s="87"/>
      <c r="T276" s="87"/>
      <c r="U276" s="87"/>
    </row>
    <row r="277" spans="1:21" ht="12.75">
      <c r="A277" s="86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8"/>
      <c r="N277" s="87"/>
      <c r="O277" s="87"/>
      <c r="P277" s="87"/>
      <c r="Q277" s="87"/>
      <c r="R277" s="87"/>
      <c r="S277" s="87"/>
      <c r="T277" s="87"/>
      <c r="U277" s="87"/>
    </row>
    <row r="278" spans="1:21" ht="12.75">
      <c r="A278" s="86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8"/>
      <c r="N278" s="87"/>
      <c r="O278" s="87"/>
      <c r="P278" s="87"/>
      <c r="Q278" s="87"/>
      <c r="R278" s="87"/>
      <c r="S278" s="87"/>
      <c r="T278" s="87"/>
      <c r="U278" s="87"/>
    </row>
    <row r="279" spans="1:21" ht="12.75">
      <c r="A279" s="86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8"/>
      <c r="N279" s="87"/>
      <c r="O279" s="87"/>
      <c r="P279" s="87"/>
      <c r="Q279" s="87"/>
      <c r="R279" s="87"/>
      <c r="S279" s="87"/>
      <c r="T279" s="87"/>
      <c r="U279" s="87"/>
    </row>
    <row r="280" spans="1:21" ht="12.75">
      <c r="A280" s="86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8"/>
      <c r="N280" s="87"/>
      <c r="O280" s="87"/>
      <c r="P280" s="87"/>
      <c r="Q280" s="87"/>
      <c r="R280" s="87"/>
      <c r="S280" s="87"/>
      <c r="T280" s="87"/>
      <c r="U280" s="87"/>
    </row>
    <row r="281" spans="1:21" ht="12.75">
      <c r="A281" s="86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8"/>
      <c r="N281" s="87"/>
      <c r="O281" s="87"/>
      <c r="P281" s="87"/>
      <c r="Q281" s="87"/>
      <c r="R281" s="87"/>
      <c r="S281" s="87"/>
      <c r="T281" s="87"/>
      <c r="U281" s="87"/>
    </row>
    <row r="282" spans="1:21" ht="12.75">
      <c r="A282" s="86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8"/>
      <c r="N282" s="87"/>
      <c r="O282" s="87"/>
      <c r="P282" s="87"/>
      <c r="Q282" s="87"/>
      <c r="R282" s="87"/>
      <c r="S282" s="87"/>
      <c r="T282" s="87"/>
      <c r="U282" s="87"/>
    </row>
    <row r="283" spans="1:21" ht="12.75">
      <c r="A283" s="86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8"/>
      <c r="N283" s="87"/>
      <c r="O283" s="87"/>
      <c r="P283" s="87"/>
      <c r="Q283" s="87"/>
      <c r="R283" s="87"/>
      <c r="S283" s="87"/>
      <c r="T283" s="87"/>
      <c r="U283" s="87"/>
    </row>
    <row r="284" spans="1:21" ht="12.7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8"/>
      <c r="N284" s="87"/>
      <c r="O284" s="87"/>
      <c r="P284" s="87"/>
      <c r="Q284" s="87"/>
      <c r="R284" s="87"/>
      <c r="S284" s="87"/>
      <c r="T284" s="87"/>
      <c r="U284" s="87"/>
    </row>
    <row r="285" spans="1:21" ht="12.75">
      <c r="A285" s="86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8"/>
      <c r="N285" s="87"/>
      <c r="O285" s="87"/>
      <c r="P285" s="87"/>
      <c r="Q285" s="87"/>
      <c r="R285" s="87"/>
      <c r="S285" s="87"/>
      <c r="T285" s="87"/>
      <c r="U285" s="87"/>
    </row>
    <row r="286" spans="1:21" ht="12.75">
      <c r="A286" s="86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8"/>
      <c r="N286" s="87"/>
      <c r="O286" s="87"/>
      <c r="P286" s="87"/>
      <c r="Q286" s="87"/>
      <c r="R286" s="87"/>
      <c r="S286" s="87"/>
      <c r="T286" s="87"/>
      <c r="U286" s="87"/>
    </row>
    <row r="287" spans="1:21" ht="12.75">
      <c r="A287" s="86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8"/>
      <c r="N287" s="87"/>
      <c r="O287" s="87"/>
      <c r="P287" s="87"/>
      <c r="Q287" s="87"/>
      <c r="R287" s="87"/>
      <c r="S287" s="87"/>
      <c r="T287" s="87"/>
      <c r="U287" s="87"/>
    </row>
    <row r="288" spans="1:21" ht="12.75">
      <c r="A288" s="86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8"/>
      <c r="N288" s="87"/>
      <c r="O288" s="87"/>
      <c r="P288" s="87"/>
      <c r="Q288" s="87"/>
      <c r="R288" s="87"/>
      <c r="S288" s="87"/>
      <c r="T288" s="87"/>
      <c r="U288" s="87"/>
    </row>
    <row r="289" spans="1:21" ht="12.75">
      <c r="A289" s="86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8"/>
      <c r="N289" s="87"/>
      <c r="O289" s="87"/>
      <c r="P289" s="87"/>
      <c r="Q289" s="87"/>
      <c r="R289" s="87"/>
      <c r="S289" s="87"/>
      <c r="T289" s="87"/>
      <c r="U289" s="87"/>
    </row>
    <row r="290" spans="1:21" ht="12.75">
      <c r="A290" s="86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8"/>
      <c r="N290" s="87"/>
      <c r="O290" s="87"/>
      <c r="P290" s="87"/>
      <c r="Q290" s="87"/>
      <c r="R290" s="87"/>
      <c r="S290" s="87"/>
      <c r="T290" s="87"/>
      <c r="U290" s="87"/>
    </row>
    <row r="291" spans="1:21" ht="12.75">
      <c r="A291" s="86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8"/>
      <c r="N291" s="87"/>
      <c r="O291" s="87"/>
      <c r="P291" s="87"/>
      <c r="Q291" s="87"/>
      <c r="R291" s="87"/>
      <c r="S291" s="87"/>
      <c r="T291" s="87"/>
      <c r="U291" s="87"/>
    </row>
    <row r="292" spans="1:21" ht="12.7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  <c r="N292" s="87"/>
      <c r="O292" s="87"/>
      <c r="P292" s="87"/>
      <c r="Q292" s="87"/>
      <c r="R292" s="87"/>
      <c r="S292" s="87"/>
      <c r="T292" s="87"/>
      <c r="U292" s="87"/>
    </row>
    <row r="293" spans="1:21" ht="12.75">
      <c r="A293" s="86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8"/>
      <c r="N293" s="87"/>
      <c r="O293" s="87"/>
      <c r="P293" s="87"/>
      <c r="Q293" s="87"/>
      <c r="R293" s="87"/>
      <c r="S293" s="87"/>
      <c r="T293" s="87"/>
      <c r="U293" s="87"/>
    </row>
    <row r="294" spans="1:21" ht="12.75">
      <c r="A294" s="86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8"/>
      <c r="N294" s="87"/>
      <c r="O294" s="87"/>
      <c r="P294" s="87"/>
      <c r="Q294" s="87"/>
      <c r="R294" s="87"/>
      <c r="S294" s="87"/>
      <c r="T294" s="87"/>
      <c r="U294" s="87"/>
    </row>
    <row r="295" spans="1:21" ht="12.75">
      <c r="A295" s="86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8"/>
      <c r="N295" s="87"/>
      <c r="O295" s="87"/>
      <c r="P295" s="87"/>
      <c r="Q295" s="87"/>
      <c r="R295" s="87"/>
      <c r="S295" s="87"/>
      <c r="T295" s="87"/>
      <c r="U295" s="87"/>
    </row>
    <row r="296" spans="1:21" ht="12.75">
      <c r="A296" s="86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8"/>
      <c r="N296" s="87"/>
      <c r="O296" s="87"/>
      <c r="P296" s="87"/>
      <c r="Q296" s="87"/>
      <c r="R296" s="87"/>
      <c r="S296" s="87"/>
      <c r="T296" s="87"/>
      <c r="U296" s="87"/>
    </row>
    <row r="297" spans="1:21" ht="12.75">
      <c r="A297" s="8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8"/>
      <c r="N297" s="87"/>
      <c r="O297" s="87"/>
      <c r="P297" s="87"/>
      <c r="Q297" s="87"/>
      <c r="R297" s="87"/>
      <c r="S297" s="87"/>
      <c r="T297" s="87"/>
      <c r="U297" s="87"/>
    </row>
    <row r="298" spans="1:21" ht="12.75">
      <c r="A298" s="86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8"/>
      <c r="N298" s="87"/>
      <c r="O298" s="87"/>
      <c r="P298" s="87"/>
      <c r="Q298" s="87"/>
      <c r="R298" s="87"/>
      <c r="S298" s="87"/>
      <c r="T298" s="87"/>
      <c r="U298" s="87"/>
    </row>
    <row r="299" spans="1:21" ht="12.75">
      <c r="A299" s="86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  <c r="N299" s="87"/>
      <c r="O299" s="87"/>
      <c r="P299" s="87"/>
      <c r="Q299" s="87"/>
      <c r="R299" s="87"/>
      <c r="S299" s="87"/>
      <c r="T299" s="87"/>
      <c r="U299" s="87"/>
    </row>
    <row r="300" spans="1:21" ht="12.75">
      <c r="A300" s="86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8"/>
      <c r="N300" s="87"/>
      <c r="O300" s="87"/>
      <c r="P300" s="87"/>
      <c r="Q300" s="87"/>
      <c r="R300" s="87"/>
      <c r="S300" s="87"/>
      <c r="T300" s="87"/>
      <c r="U300" s="87"/>
    </row>
    <row r="301" spans="1:21" ht="12.75">
      <c r="A301" s="86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8"/>
      <c r="N301" s="87"/>
      <c r="O301" s="87"/>
      <c r="P301" s="87"/>
      <c r="Q301" s="87"/>
      <c r="R301" s="87"/>
      <c r="S301" s="87"/>
      <c r="T301" s="87"/>
      <c r="U301" s="87"/>
    </row>
    <row r="302" spans="1:21" ht="12.75">
      <c r="A302" s="86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8"/>
      <c r="N302" s="87"/>
      <c r="O302" s="87"/>
      <c r="P302" s="87"/>
      <c r="Q302" s="87"/>
      <c r="R302" s="87"/>
      <c r="S302" s="87"/>
      <c r="T302" s="87"/>
      <c r="U302" s="87"/>
    </row>
    <row r="303" spans="1:21" ht="12.75">
      <c r="A303" s="86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8"/>
      <c r="N303" s="87"/>
      <c r="O303" s="87"/>
      <c r="P303" s="87"/>
      <c r="Q303" s="87"/>
      <c r="R303" s="87"/>
      <c r="S303" s="87"/>
      <c r="T303" s="87"/>
      <c r="U303" s="87"/>
    </row>
    <row r="304" spans="1:21" ht="12.75">
      <c r="A304" s="86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8"/>
      <c r="N304" s="87"/>
      <c r="O304" s="87"/>
      <c r="P304" s="87"/>
      <c r="Q304" s="87"/>
      <c r="R304" s="87"/>
      <c r="S304" s="87"/>
      <c r="T304" s="87"/>
      <c r="U304" s="87"/>
    </row>
    <row r="305" spans="1:21" ht="12.75">
      <c r="A305" s="86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8"/>
      <c r="N305" s="87"/>
      <c r="O305" s="87"/>
      <c r="P305" s="87"/>
      <c r="Q305" s="87"/>
      <c r="R305" s="87"/>
      <c r="S305" s="87"/>
      <c r="T305" s="87"/>
      <c r="U305" s="87"/>
    </row>
    <row r="306" spans="1:21" ht="12.75">
      <c r="A306" s="86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8"/>
      <c r="N306" s="87"/>
      <c r="O306" s="87"/>
      <c r="P306" s="87"/>
      <c r="Q306" s="87"/>
      <c r="R306" s="87"/>
      <c r="S306" s="87"/>
      <c r="T306" s="87"/>
      <c r="U306" s="87"/>
    </row>
    <row r="307" spans="1:21" ht="12.75">
      <c r="A307" s="86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8"/>
      <c r="N307" s="87"/>
      <c r="O307" s="87"/>
      <c r="P307" s="87"/>
      <c r="Q307" s="87"/>
      <c r="R307" s="87"/>
      <c r="S307" s="87"/>
      <c r="T307" s="87"/>
      <c r="U307" s="87"/>
    </row>
    <row r="308" spans="1:21" ht="12.75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8"/>
      <c r="N308" s="87"/>
      <c r="O308" s="87"/>
      <c r="P308" s="87"/>
      <c r="Q308" s="87"/>
      <c r="R308" s="87"/>
      <c r="S308" s="87"/>
      <c r="T308" s="87"/>
      <c r="U308" s="87"/>
    </row>
    <row r="309" spans="1:21" ht="12.75">
      <c r="A309" s="86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8"/>
      <c r="N309" s="87"/>
      <c r="O309" s="87"/>
      <c r="P309" s="87"/>
      <c r="Q309" s="87"/>
      <c r="R309" s="87"/>
      <c r="S309" s="87"/>
      <c r="T309" s="87"/>
      <c r="U309" s="87"/>
    </row>
    <row r="310" spans="1:21" ht="12.75">
      <c r="A310" s="86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8"/>
      <c r="N310" s="87"/>
      <c r="O310" s="87"/>
      <c r="P310" s="87"/>
      <c r="Q310" s="87"/>
      <c r="R310" s="87"/>
      <c r="S310" s="87"/>
      <c r="T310" s="87"/>
      <c r="U310" s="87"/>
    </row>
    <row r="311" spans="1:21" ht="12.75">
      <c r="A311" s="86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8"/>
      <c r="N311" s="87"/>
      <c r="O311" s="87"/>
      <c r="P311" s="87"/>
      <c r="Q311" s="87"/>
      <c r="R311" s="87"/>
      <c r="S311" s="87"/>
      <c r="T311" s="87"/>
      <c r="U311" s="87"/>
    </row>
    <row r="312" spans="1:21" ht="12.75">
      <c r="A312" s="86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8"/>
      <c r="N312" s="87"/>
      <c r="O312" s="87"/>
      <c r="P312" s="87"/>
      <c r="Q312" s="87"/>
      <c r="R312" s="87"/>
      <c r="S312" s="87"/>
      <c r="T312" s="87"/>
      <c r="U312" s="87"/>
    </row>
    <row r="313" spans="1:21" ht="12.7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8"/>
      <c r="N313" s="87"/>
      <c r="O313" s="87"/>
      <c r="P313" s="87"/>
      <c r="Q313" s="87"/>
      <c r="R313" s="87"/>
      <c r="S313" s="87"/>
      <c r="T313" s="87"/>
      <c r="U313" s="87"/>
    </row>
    <row r="314" spans="1:21" ht="12.75">
      <c r="A314" s="86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8"/>
      <c r="N314" s="87"/>
      <c r="O314" s="87"/>
      <c r="P314" s="87"/>
      <c r="Q314" s="87"/>
      <c r="R314" s="87"/>
      <c r="S314" s="87"/>
      <c r="T314" s="87"/>
      <c r="U314" s="87"/>
    </row>
    <row r="315" spans="1:21" ht="12.75">
      <c r="A315" s="86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8"/>
      <c r="N315" s="87"/>
      <c r="O315" s="87"/>
      <c r="P315" s="87"/>
      <c r="Q315" s="87"/>
      <c r="R315" s="87"/>
      <c r="S315" s="87"/>
      <c r="T315" s="87"/>
      <c r="U315" s="87"/>
    </row>
    <row r="316" spans="1:21" ht="12.75">
      <c r="A316" s="86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8"/>
      <c r="N316" s="87"/>
      <c r="O316" s="87"/>
      <c r="P316" s="87"/>
      <c r="Q316" s="87"/>
      <c r="R316" s="87"/>
      <c r="S316" s="87"/>
      <c r="T316" s="87"/>
      <c r="U316" s="87"/>
    </row>
    <row r="317" spans="1:21" ht="12.75">
      <c r="A317" s="86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8"/>
      <c r="N317" s="87"/>
      <c r="O317" s="87"/>
      <c r="P317" s="87"/>
      <c r="Q317" s="87"/>
      <c r="R317" s="87"/>
      <c r="S317" s="87"/>
      <c r="T317" s="87"/>
      <c r="U317" s="87"/>
    </row>
    <row r="318" spans="1:21" ht="12.7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8"/>
      <c r="N318" s="87"/>
      <c r="O318" s="87"/>
      <c r="P318" s="87"/>
      <c r="Q318" s="87"/>
      <c r="R318" s="87"/>
      <c r="S318" s="87"/>
      <c r="T318" s="87"/>
      <c r="U318" s="87"/>
    </row>
    <row r="319" spans="1:21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8"/>
      <c r="N319" s="87"/>
      <c r="O319" s="87"/>
      <c r="P319" s="87"/>
      <c r="Q319" s="87"/>
      <c r="R319" s="87"/>
      <c r="S319" s="87"/>
      <c r="T319" s="87"/>
      <c r="U319" s="87"/>
    </row>
    <row r="320" spans="1:21" ht="12.75">
      <c r="A320" s="86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8"/>
      <c r="N320" s="87"/>
      <c r="O320" s="87"/>
      <c r="P320" s="87"/>
      <c r="Q320" s="87"/>
      <c r="R320" s="87"/>
      <c r="S320" s="87"/>
      <c r="T320" s="87"/>
      <c r="U320" s="87"/>
    </row>
    <row r="321" spans="1:21" ht="12.75">
      <c r="A321" s="86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8"/>
      <c r="N321" s="87"/>
      <c r="O321" s="87"/>
      <c r="P321" s="87"/>
      <c r="Q321" s="87"/>
      <c r="R321" s="87"/>
      <c r="S321" s="87"/>
      <c r="T321" s="87"/>
      <c r="U321" s="87"/>
    </row>
    <row r="322" spans="1:21" ht="12.75">
      <c r="A322" s="86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8"/>
      <c r="N322" s="87"/>
      <c r="O322" s="87"/>
      <c r="P322" s="87"/>
      <c r="Q322" s="87"/>
      <c r="R322" s="87"/>
      <c r="S322" s="87"/>
      <c r="T322" s="87"/>
      <c r="U322" s="87"/>
    </row>
    <row r="323" spans="1:21" ht="12.75">
      <c r="A323" s="86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  <c r="N323" s="87"/>
      <c r="O323" s="87"/>
      <c r="P323" s="87"/>
      <c r="Q323" s="87"/>
      <c r="R323" s="87"/>
      <c r="S323" s="87"/>
      <c r="T323" s="87"/>
      <c r="U323" s="87"/>
    </row>
    <row r="324" spans="1:21" ht="12.75">
      <c r="A324" s="86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8"/>
      <c r="N324" s="87"/>
      <c r="O324" s="87"/>
      <c r="P324" s="87"/>
      <c r="Q324" s="87"/>
      <c r="R324" s="87"/>
      <c r="S324" s="87"/>
      <c r="T324" s="87"/>
      <c r="U324" s="87"/>
    </row>
    <row r="325" spans="1:21" ht="12.75">
      <c r="A325" s="86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8"/>
      <c r="N325" s="87"/>
      <c r="O325" s="87"/>
      <c r="P325" s="87"/>
      <c r="Q325" s="87"/>
      <c r="R325" s="87"/>
      <c r="S325" s="87"/>
      <c r="T325" s="87"/>
      <c r="U325" s="87"/>
    </row>
    <row r="326" spans="1:21" ht="12.75">
      <c r="A326" s="8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8"/>
      <c r="N326" s="87"/>
      <c r="O326" s="87"/>
      <c r="P326" s="87"/>
      <c r="Q326" s="87"/>
      <c r="R326" s="87"/>
      <c r="S326" s="87"/>
      <c r="T326" s="87"/>
      <c r="U326" s="87"/>
    </row>
    <row r="327" spans="1:21" ht="12.75">
      <c r="A327" s="86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8"/>
      <c r="N327" s="87"/>
      <c r="O327" s="87"/>
      <c r="P327" s="87"/>
      <c r="Q327" s="87"/>
      <c r="R327" s="87"/>
      <c r="S327" s="87"/>
      <c r="T327" s="87"/>
      <c r="U327" s="87"/>
    </row>
    <row r="328" spans="1:21" ht="12.75">
      <c r="A328" s="86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8"/>
      <c r="N328" s="87"/>
      <c r="O328" s="87"/>
      <c r="P328" s="87"/>
      <c r="Q328" s="87"/>
      <c r="R328" s="87"/>
      <c r="S328" s="87"/>
      <c r="T328" s="87"/>
      <c r="U328" s="87"/>
    </row>
    <row r="329" spans="1:21" ht="12.75">
      <c r="A329" s="86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8"/>
      <c r="N329" s="87"/>
      <c r="O329" s="87"/>
      <c r="P329" s="87"/>
      <c r="Q329" s="87"/>
      <c r="R329" s="87"/>
      <c r="S329" s="87"/>
      <c r="T329" s="87"/>
      <c r="U329" s="87"/>
    </row>
    <row r="330" spans="1:2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8"/>
      <c r="N330" s="87"/>
      <c r="O330" s="87"/>
      <c r="P330" s="87"/>
      <c r="Q330" s="87"/>
      <c r="R330" s="87"/>
      <c r="S330" s="87"/>
      <c r="T330" s="87"/>
      <c r="U330" s="87"/>
    </row>
    <row r="331" spans="1:2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8"/>
      <c r="N331" s="87"/>
      <c r="O331" s="87"/>
      <c r="P331" s="87"/>
      <c r="Q331" s="87"/>
      <c r="R331" s="87"/>
      <c r="S331" s="87"/>
      <c r="T331" s="87"/>
      <c r="U331" s="87"/>
    </row>
    <row r="332" spans="1:2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8"/>
      <c r="N332" s="87"/>
      <c r="O332" s="87"/>
      <c r="P332" s="87"/>
      <c r="Q332" s="87"/>
      <c r="R332" s="87"/>
      <c r="S332" s="87"/>
      <c r="T332" s="87"/>
      <c r="U332" s="87"/>
    </row>
    <row r="333" spans="1:2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8"/>
      <c r="N333" s="87"/>
      <c r="O333" s="87"/>
      <c r="P333" s="87"/>
      <c r="Q333" s="87"/>
      <c r="R333" s="87"/>
      <c r="S333" s="87"/>
      <c r="T333" s="87"/>
      <c r="U333" s="87"/>
    </row>
    <row r="334" spans="1:2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8"/>
      <c r="N334" s="87"/>
      <c r="O334" s="87"/>
      <c r="P334" s="87"/>
      <c r="Q334" s="87"/>
      <c r="R334" s="87"/>
      <c r="S334" s="87"/>
      <c r="T334" s="87"/>
      <c r="U334" s="87"/>
    </row>
    <row r="335" spans="1:2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8"/>
      <c r="N335" s="87"/>
      <c r="O335" s="87"/>
      <c r="P335" s="87"/>
      <c r="Q335" s="87"/>
      <c r="R335" s="87"/>
      <c r="S335" s="87"/>
      <c r="T335" s="87"/>
      <c r="U335" s="87"/>
    </row>
    <row r="336" spans="1:2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8"/>
      <c r="N336" s="87"/>
      <c r="O336" s="87"/>
      <c r="P336" s="87"/>
      <c r="Q336" s="87"/>
      <c r="R336" s="87"/>
      <c r="S336" s="87"/>
      <c r="T336" s="87"/>
      <c r="U336" s="87"/>
    </row>
    <row r="337" spans="1:2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8"/>
      <c r="N337" s="87"/>
      <c r="O337" s="87"/>
      <c r="P337" s="87"/>
      <c r="Q337" s="87"/>
      <c r="R337" s="87"/>
      <c r="S337" s="87"/>
      <c r="T337" s="87"/>
      <c r="U337" s="87"/>
    </row>
    <row r="338" spans="1:2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8"/>
      <c r="N338" s="87"/>
      <c r="O338" s="87"/>
      <c r="P338" s="87"/>
      <c r="Q338" s="87"/>
      <c r="R338" s="87"/>
      <c r="S338" s="87"/>
      <c r="T338" s="87"/>
      <c r="U338" s="87"/>
    </row>
    <row r="339" spans="1:2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8"/>
      <c r="N339" s="87"/>
      <c r="O339" s="87"/>
      <c r="P339" s="87"/>
      <c r="Q339" s="87"/>
      <c r="R339" s="87"/>
      <c r="S339" s="87"/>
      <c r="T339" s="87"/>
      <c r="U339" s="87"/>
    </row>
    <row r="340" spans="1:2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8"/>
      <c r="N340" s="87"/>
      <c r="O340" s="87"/>
      <c r="P340" s="87"/>
      <c r="Q340" s="87"/>
      <c r="R340" s="87"/>
      <c r="S340" s="87"/>
      <c r="T340" s="87"/>
      <c r="U340" s="87"/>
    </row>
    <row r="341" spans="1:2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8"/>
      <c r="N341" s="87"/>
      <c r="O341" s="87"/>
      <c r="P341" s="87"/>
      <c r="Q341" s="87"/>
      <c r="R341" s="87"/>
      <c r="S341" s="87"/>
      <c r="T341" s="87"/>
      <c r="U341" s="87"/>
    </row>
    <row r="342" spans="1:2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8"/>
      <c r="N342" s="87"/>
      <c r="O342" s="87"/>
      <c r="P342" s="87"/>
      <c r="Q342" s="87"/>
      <c r="R342" s="87"/>
      <c r="S342" s="87"/>
      <c r="T342" s="87"/>
      <c r="U342" s="87"/>
    </row>
    <row r="343" spans="1:2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8"/>
      <c r="N343" s="87"/>
      <c r="O343" s="87"/>
      <c r="P343" s="87"/>
      <c r="Q343" s="87"/>
      <c r="R343" s="87"/>
      <c r="S343" s="87"/>
      <c r="T343" s="87"/>
      <c r="U343" s="87"/>
    </row>
    <row r="344" spans="1:2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8"/>
      <c r="N344" s="87"/>
      <c r="O344" s="87"/>
      <c r="P344" s="87"/>
      <c r="Q344" s="87"/>
      <c r="R344" s="87"/>
      <c r="S344" s="87"/>
      <c r="T344" s="87"/>
      <c r="U344" s="87"/>
    </row>
    <row r="345" spans="1:2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8"/>
      <c r="N345" s="87"/>
      <c r="O345" s="87"/>
      <c r="P345" s="87"/>
      <c r="Q345" s="87"/>
      <c r="R345" s="87"/>
      <c r="S345" s="87"/>
      <c r="T345" s="87"/>
      <c r="U345" s="87"/>
    </row>
    <row r="346" spans="1:2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8"/>
      <c r="N346" s="87"/>
      <c r="O346" s="87"/>
      <c r="P346" s="87"/>
      <c r="Q346" s="87"/>
      <c r="R346" s="87"/>
      <c r="S346" s="87"/>
      <c r="T346" s="87"/>
      <c r="U346" s="87"/>
    </row>
    <row r="347" spans="1:2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  <c r="N347" s="87"/>
      <c r="O347" s="87"/>
      <c r="P347" s="87"/>
      <c r="Q347" s="87"/>
      <c r="R347" s="87"/>
      <c r="S347" s="87"/>
      <c r="T347" s="87"/>
      <c r="U347" s="87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</sheetData>
  <sheetProtection/>
  <mergeCells count="8">
    <mergeCell ref="K49:L49"/>
    <mergeCell ref="K50:L50"/>
    <mergeCell ref="A1:U1"/>
    <mergeCell ref="A5:U7"/>
    <mergeCell ref="M10:O10"/>
    <mergeCell ref="P10:R10"/>
    <mergeCell ref="S10:U10"/>
    <mergeCell ref="J14:K14"/>
  </mergeCells>
  <hyperlinks>
    <hyperlink ref="F45" r:id="rId1" display="www.consultRMS.com"/>
  </hyperlinks>
  <printOptions/>
  <pageMargins left="0.75" right="0.5" top="0.7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</dc:creator>
  <cp:keywords/>
  <dc:description/>
  <cp:lastModifiedBy>Evan Ball</cp:lastModifiedBy>
  <cp:lastPrinted>2013-03-06T20:19:15Z</cp:lastPrinted>
  <dcterms:created xsi:type="dcterms:W3CDTF">2002-07-20T14:20:18Z</dcterms:created>
  <dcterms:modified xsi:type="dcterms:W3CDTF">2014-05-07T14:33:27Z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